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G:\Env_Rev\Grant Programs\TFCA PROGRAM\WORKSHTS\EXCEL\2025\FINAL\"/>
    </mc:Choice>
  </mc:AlternateContent>
  <xr:revisionPtr revIDLastSave="0" documentId="13_ncr:1_{BF674352-57D8-4A42-83BE-75C4A57728D7}" xr6:coauthVersionLast="47" xr6:coauthVersionMax="47" xr10:uidLastSave="{00000000-0000-0000-0000-000000000000}"/>
  <bookViews>
    <workbookView xWindow="12000" yWindow="-21520" windowWidth="17870" windowHeight="17960" tabRatio="877" activeTab="1" xr2:uid="{00000000-000D-0000-FFFF-FFFF00000000}"/>
  </bookViews>
  <sheets>
    <sheet name="Instructions" sheetId="12" r:id="rId1"/>
    <sheet name="Gen'l Info" sheetId="11" r:id="rId2"/>
    <sheet name="CE calcs" sheetId="1" r:id="rId3"/>
    <sheet name="Notes and Assumptions" sheetId="10" r:id="rId4"/>
    <sheet name="Emission Factors" sheetId="16" r:id="rId5"/>
  </sheets>
  <externalReferences>
    <externalReference r:id="rId6"/>
    <externalReference r:id="rId7"/>
    <externalReference r:id="rId8"/>
    <externalReference r:id="rId9"/>
  </externalReferences>
  <definedNames>
    <definedName name="_xlnm._FilterDatabase" localSheetId="2" hidden="1">#REF!</definedName>
    <definedName name="_xlnm._FilterDatabase" localSheetId="4" hidden="1">'Emission Factors'!#REF!</definedName>
    <definedName name="_xlnm._FilterDatabase" localSheetId="1" hidden="1">'Gen''l Info'!#REF!</definedName>
    <definedName name="Admin_Cost" localSheetId="4">#REF!</definedName>
    <definedName name="Admin_Cost">#REF!</definedName>
    <definedName name="Admin_Cost_Max_5_Percent">#REF!</definedName>
    <definedName name="Admin_Cost_Percent">#REF!</definedName>
    <definedName name="Annual_CO2_Emissions" localSheetId="4">'Emission Factors'!#REF!</definedName>
    <definedName name="Annual_CO2_Emissions" localSheetId="1">'Gen''l Info'!#REF!</definedName>
    <definedName name="Annual_CO2_Emissions">'CE calcs'!$J$42</definedName>
    <definedName name="Annual_Emission_Reductions_ROG_NOx_PM" localSheetId="4">'Emission Factors'!#REF!</definedName>
    <definedName name="Annual_Emission_Reductions_ROG_NOx_PM" localSheetId="1">'Gen''l Info'!#REF!</definedName>
    <definedName name="Annual_Emission_Reductions_ROG_NOx_PM">'CE calcs'!$J$43</definedName>
    <definedName name="Annual_Mileage_New_Vehicles" localSheetId="4">'Emission Factors'!#REF!</definedName>
    <definedName name="Annual_Mileage_New_Vehicles" localSheetId="1">'Gen''l Info'!#REF!</definedName>
    <definedName name="Annual_Mileage_New_Vehicles">'CE calcs'!#REF!</definedName>
    <definedName name="Annual_NOx_Emissions" localSheetId="4">'Emission Factors'!#REF!</definedName>
    <definedName name="Annual_NOx_Emissions" localSheetId="1">'Gen''l Info'!#REF!</definedName>
    <definedName name="Annual_NOx_Emissions">'CE calcs'!$J$39</definedName>
    <definedName name="Annual_PM_Emissions" localSheetId="4">'Emission Factors'!#REF!</definedName>
    <definedName name="Annual_PM_Emissions" localSheetId="1">'Gen''l Info'!#REF!</definedName>
    <definedName name="Annual_PM_Emissions">'CE calcs'!$J$40</definedName>
    <definedName name="Annual_ROG_Emissions" localSheetId="4">'Emission Factors'!#REF!</definedName>
    <definedName name="Annual_ROG_Emissions" localSheetId="1">'Gen''l Info'!#REF!</definedName>
    <definedName name="Annual_ROG_Emissions">'CE calcs'!$J$38</definedName>
    <definedName name="Annual_Trips_Reduced" localSheetId="4">'Emission Factors'!#REF!</definedName>
    <definedName name="Annual_Trips_Reduced" localSheetId="1">'Gen''l Info'!#REF!</definedName>
    <definedName name="Annual_Trips_Reduced">'CE calcs'!#REF!</definedName>
    <definedName name="Annual_VMT_Reduction" localSheetId="4">'Emission Factors'!#REF!</definedName>
    <definedName name="Annual_VMT_Reduction" localSheetId="1">'Gen''l Info'!#REF!</definedName>
    <definedName name="Annual_VMT_Reduction">'CE calcs'!#REF!</definedName>
    <definedName name="Annual_Weighted_PM_Emissions" localSheetId="4">'Emission Factors'!#REF!</definedName>
    <definedName name="Annual_Weighted_PM_Emissions" localSheetId="1">'Gen''l Info'!#REF!</definedName>
    <definedName name="Annual_Weighted_PM_Emissions">'CE calcs'!$J$41</definedName>
    <definedName name="Application_Number" localSheetId="4">'Emission Factors'!#REF!</definedName>
    <definedName name="Application_Number" localSheetId="1">'Gen''l Info'!#REF!</definedName>
    <definedName name="Application_Number">'CE calcs'!#REF!</definedName>
    <definedName name="BEndNOxfactor" localSheetId="4">[1]Calcs!#REF!</definedName>
    <definedName name="BEndNOxfactor">[1]Calcs!#REF!</definedName>
    <definedName name="BEndROGfactor" localSheetId="4">[1]Calcs!#REF!</definedName>
    <definedName name="BEndROGfactor">[1]Calcs!#REF!</definedName>
    <definedName name="Benefits_Sensitive___PM_Impacted_Communities?" localSheetId="4">#REF!</definedName>
    <definedName name="Benefits_Sensitive___PM_Impacted_Communities?">#REF!</definedName>
    <definedName name="BTrips" localSheetId="4">[1]Calcs!#REF!</definedName>
    <definedName name="BTrips">[1]Calcs!#REF!</definedName>
    <definedName name="BVMT" localSheetId="4">'Emission Factors'!#REF!</definedName>
    <definedName name="BVMT" localSheetId="1">'Gen''l Info'!$B$30</definedName>
    <definedName name="BVMT">'CE calcs'!$C$76</definedName>
    <definedName name="BVMTNOxfactor" localSheetId="4">'Emission Factors'!#REF!</definedName>
    <definedName name="BVMTNOxfactor" localSheetId="1">'Gen''l Info'!$B$32</definedName>
    <definedName name="BVMTNOxfactor">'CE calcs'!$C$78</definedName>
    <definedName name="BVMTPM10factor" localSheetId="4">'Emission Factors'!#REF!</definedName>
    <definedName name="BVMTPM10factor" localSheetId="1">'Gen''l Info'!$B$33</definedName>
    <definedName name="BVMTPM10factor">'CE calcs'!$C$79</definedName>
    <definedName name="BVMTROGfactor" localSheetId="4">'Emission Factors'!#REF!</definedName>
    <definedName name="BVMTROGfactor" localSheetId="1">'Gen''l Info'!$B$31</definedName>
    <definedName name="BVMTROGfactor">'CE calcs'!$C$77</definedName>
    <definedName name="Clean_Air_Policies_Points" localSheetId="4">'Emission Factors'!#REF!</definedName>
    <definedName name="Clean_Air_Policies_Points" localSheetId="1">'Gen''l Info'!#REF!</definedName>
    <definedName name="Clean_Air_Policies_Points">'CE calcs'!$S$40</definedName>
    <definedName name="CO2_Electric">'[2]EF-Trip Reduction'!$C$41</definedName>
    <definedName name="CO2_from_CNG">'[2]EF-Trip Reduction'!$C$40</definedName>
    <definedName name="CoFund" localSheetId="4">'Emission Factors'!#REF!</definedName>
    <definedName name="CoFund" localSheetId="1">'Gen''l Info'!#REF!</definedName>
    <definedName name="CoFund">'CE calcs'!$C$75</definedName>
    <definedName name="Cost_Effectiveness_Points" localSheetId="4">'Emission Factors'!#REF!</definedName>
    <definedName name="Cost_Effectiveness_Points" localSheetId="1">'Gen''l Info'!#REF!</definedName>
    <definedName name="Cost_Effectiveness_Points">'CE calcs'!#REF!</definedName>
    <definedName name="CurrentStd" localSheetId="4">'Emission Factors'!#REF!</definedName>
    <definedName name="CurrentStd">#REF!</definedName>
    <definedName name="Disadvantaged_Community_Points" localSheetId="4">'Emission Factors'!#REF!</definedName>
    <definedName name="Disadvantaged_Community_Points" localSheetId="1">'Gen''l Info'!#REF!</definedName>
    <definedName name="Disadvantaged_Community_Points">'CE calcs'!$T$62</definedName>
    <definedName name="District_Staff_Liason__initials">#REF!</definedName>
    <definedName name="DisVMT">[1]Calcs!#REF!</definedName>
    <definedName name="DVMTNOxfactor">[3]Calcs!#REF!</definedName>
    <definedName name="DVMTROGfactor">[3]Calcs!#REF!</definedName>
    <definedName name="Final_Report_Date_CMA" localSheetId="4">'Emission Factors'!#REF!</definedName>
    <definedName name="Final_Report_Date_CMA" localSheetId="1">'Gen''l Info'!#REF!</definedName>
    <definedName name="Final_Report_Date_CMA">'CE calcs'!#REF!</definedName>
    <definedName name="Final_Report_Date_PM" localSheetId="4">[3]Calcs!#REF!</definedName>
    <definedName name="Final_Report_Date_PM">[3]Calcs!#REF!</definedName>
    <definedName name="Greenhouse_Gas_Points" localSheetId="4">'Emission Factors'!#REF!</definedName>
    <definedName name="Greenhouse_Gas_Points" localSheetId="1">'Gen''l Info'!#REF!</definedName>
    <definedName name="Greenhouse_Gas_Points">'CE calcs'!$S$38</definedName>
    <definedName name="Incremental_Cost">#REF!</definedName>
    <definedName name="Lifetime_CO2_Emissions" localSheetId="4">'Emission Factors'!#REF!</definedName>
    <definedName name="Lifetime_CO2_Emissions" localSheetId="1">'Gen''l Info'!#REF!</definedName>
    <definedName name="Lifetime_CO2_Emissions">'CE calcs'!$K$42</definedName>
    <definedName name="Lifetime_Emission_Reductions_ROG_NOx">[3]Calcs!#REF!</definedName>
    <definedName name="Lifetime_Emission_Reductions_ROG_NOx_PM" localSheetId="4">'Emission Factors'!#REF!</definedName>
    <definedName name="Lifetime_Emission_Reductions_ROG_NOx_PM" localSheetId="1">'Gen''l Info'!#REF!</definedName>
    <definedName name="Lifetime_Emission_Reductions_ROG_NOx_PM">'CE calcs'!$K$43</definedName>
    <definedName name="Lifetime_Emissions_Reductions_Tons_ROG_NOx_PM">[1]Calcs!#REF!</definedName>
    <definedName name="Lifetime_NOx_Emissions" localSheetId="4">'Emission Factors'!#REF!</definedName>
    <definedName name="Lifetime_NOx_Emissions" localSheetId="1">'Gen''l Info'!#REF!</definedName>
    <definedName name="Lifetime_NOx_Emissions">'CE calcs'!$K$39</definedName>
    <definedName name="Lifetime_NOx_Emissions_Plus_Scrap_Credit">[4]Calcs!#REF!</definedName>
    <definedName name="Lifetime_PM_Emissions" localSheetId="4">'Emission Factors'!#REF!</definedName>
    <definedName name="Lifetime_PM_Emissions" localSheetId="1">'Gen''l Info'!#REF!</definedName>
    <definedName name="Lifetime_PM_Emissions">'CE calcs'!$K$40</definedName>
    <definedName name="Lifetime_ROG_Emissions" localSheetId="4">'Emission Factors'!#REF!</definedName>
    <definedName name="Lifetime_ROG_Emissions" localSheetId="1">'Gen''l Info'!#REF!</definedName>
    <definedName name="Lifetime_ROG_Emissions">'CE calcs'!$K$38</definedName>
    <definedName name="Lifetime_ROG_Emissions_Plus_Scrap_Credit">[4]Calcs!#REF!</definedName>
    <definedName name="Lifetime_Trips_Eliminated">[1]Calcs!#REF!</definedName>
    <definedName name="Lifetime_Trips_Reduced" localSheetId="4">'Emission Factors'!#REF!</definedName>
    <definedName name="Lifetime_Trips_Reduced" localSheetId="1">'Gen''l Info'!#REF!</definedName>
    <definedName name="Lifetime_Trips_Reduced">'CE calcs'!#REF!</definedName>
    <definedName name="Lifetime_VMT_Reduction" localSheetId="4">'Emission Factors'!#REF!</definedName>
    <definedName name="Lifetime_VMT_Reduction" localSheetId="1">'Gen''l Info'!#REF!</definedName>
    <definedName name="Lifetime_VMT_Reduction">'CE calcs'!#REF!</definedName>
    <definedName name="Lifetime_Weighted_PM_Emissions" localSheetId="4">'Emission Factors'!#REF!</definedName>
    <definedName name="Lifetime_Weighted_PM_Emissions" localSheetId="1">'Gen''l Info'!#REF!</definedName>
    <definedName name="Lifetime_Weighted_PM_Emissions">'CE calcs'!$K$41</definedName>
    <definedName name="Lifetime_Weighted_PM_Emissions_Plus_Scrap_Credit">[4]Calcs!#REF!</definedName>
    <definedName name="Local_Clean_Air_Planning_Points" localSheetId="4">'Emission Factors'!#REF!</definedName>
    <definedName name="Local_Clean_Air_Planning_Points" localSheetId="1">'Gen''l Info'!#REF!</definedName>
    <definedName name="Local_Clean_Air_Planning_Points">#REF!</definedName>
    <definedName name="Matching_Funds_Documentation">#REF!</definedName>
    <definedName name="Maximum_Funds_Requested_Public_Agency">#REF!</definedName>
    <definedName name="MF_Line_Item_1">#REF!</definedName>
    <definedName name="MF_Line_Item_1_Amount">#REF!</definedName>
    <definedName name="MF_Line_Item_1_Source">#REF!</definedName>
    <definedName name="MF_Line_Item_2">#REF!</definedName>
    <definedName name="MF_Line_Item_2_Amount">#REF!</definedName>
    <definedName name="MF_Line_Item_2_Source">#REF!</definedName>
    <definedName name="MF_Line_Item_3">#REF!</definedName>
    <definedName name="MF_Line_Item_3_Amount">#REF!</definedName>
    <definedName name="MF_Line_Item_3_Source">#REF!</definedName>
    <definedName name="MF_Line_Item_4">#REF!</definedName>
    <definedName name="MF_Line_Item_4_Amount">#REF!</definedName>
    <definedName name="MF_Line_Item_4_Source">#REF!</definedName>
    <definedName name="MF_Line_Item_5">#REF!</definedName>
    <definedName name="MF_Line_Item_5_Amount">#REF!</definedName>
    <definedName name="MF_Line_Item_5_Source">#REF!</definedName>
    <definedName name="MF_Percent">#REF!</definedName>
    <definedName name="MF_Percent_Requirement">#REF!</definedName>
    <definedName name="MF_Source_1">#REF!</definedName>
    <definedName name="MF_Source_1_Amount">#REF!</definedName>
    <definedName name="MF_Source_1_Status">#REF!</definedName>
    <definedName name="MF_Source_2">#REF!</definedName>
    <definedName name="MF_Source_2_Amount">#REF!</definedName>
    <definedName name="MF_Source_2_Status">#REF!</definedName>
    <definedName name="MF_Source_3">#REF!</definedName>
    <definedName name="MF_Source_3_Amount">#REF!</definedName>
    <definedName name="MF_Source_3_Status">#REF!</definedName>
    <definedName name="MF_Source_4">#REF!</definedName>
    <definedName name="MF_Source_4_Amount">#REF!</definedName>
    <definedName name="MF_Source_4_Status">#REF!</definedName>
    <definedName name="MF_Source_5">#REF!</definedName>
    <definedName name="MF_Source_5_Amount">#REF!</definedName>
    <definedName name="MF_Source_5_Status">#REF!</definedName>
    <definedName name="Milestone_1">#REF!</definedName>
    <definedName name="Milestone_1_Date">#REF!</definedName>
    <definedName name="Milestone_2">#REF!</definedName>
    <definedName name="Milestone_2_Date">#REF!</definedName>
    <definedName name="Milestone_3">#REF!</definedName>
    <definedName name="Milestone_3_Date">#REF!</definedName>
    <definedName name="Milestone_4">#REF!</definedName>
    <definedName name="Milestone_4_Date">#REF!</definedName>
    <definedName name="Milestone_5">#REF!</definedName>
    <definedName name="Milestone_5_Date">#REF!</definedName>
    <definedName name="Milestone_6">#REF!</definedName>
    <definedName name="Milestone_6_Date">#REF!</definedName>
    <definedName name="MPG_Diesel_Bus">'[2]EF-Trip Reduction'!$C$48</definedName>
    <definedName name="New_Vehicle_NOx_Emission_Factor__gr_yr" localSheetId="4">'Emission Factors'!#REF!</definedName>
    <definedName name="New_Vehicle_NOx_Emission_Factor__gr_yr" localSheetId="1">'Gen''l Info'!#REF!</definedName>
    <definedName name="New_Vehicle_NOx_Emission_Factor__gr_yr">'CE calcs'!#REF!</definedName>
    <definedName name="New_Vehicle_PM_Emission_Factor__gr_mi" localSheetId="4">'Emission Factors'!#REF!</definedName>
    <definedName name="New_Vehicle_PM_Emission_Factor__gr_mi" localSheetId="1">'Gen''l Info'!#REF!</definedName>
    <definedName name="New_Vehicle_PM_Emission_Factor__gr_mi">'CE calcs'!$D$75</definedName>
    <definedName name="New_Vehicle_ROG_Emission_Factor__gr_yr" localSheetId="4">'Emission Factors'!#REF!</definedName>
    <definedName name="New_Vehicle_ROG_Emission_Factor__gr_yr" localSheetId="1">'Gen''l Info'!#REF!</definedName>
    <definedName name="New_Vehicle_ROG_Emission_Factor__gr_yr">'CE calcs'!#REF!</definedName>
    <definedName name="NewVehicleStd" localSheetId="4">'Emission Factors'!#REF!</definedName>
    <definedName name="NewVehicleStd">#REF!</definedName>
    <definedName name="NOx_Emis_Reductions_from_HD_Vehicles">[4]Calcs!#REF!</definedName>
    <definedName name="NOx_Emissions_W_Project">[3]Calcs!#REF!</definedName>
    <definedName name="NOx_Emissions_WO_Project">[3]Calcs!#REF!</definedName>
    <definedName name="NOx_Running_Emission_Factor">[1]Calcs!#REF!</definedName>
    <definedName name="NOx_Trip_Factor">[1]Calcs!#REF!</definedName>
    <definedName name="Number_New_Vehicles_Purchased">[4]Calcs!#REF!</definedName>
    <definedName name="Number_of_New_Vehicles" localSheetId="4">'Emission Factors'!#REF!</definedName>
    <definedName name="Number_of_New_Vehicles" localSheetId="1">'Gen''l Info'!#REF!</definedName>
    <definedName name="Number_of_New_Vehicles">'CE calcs'!#REF!</definedName>
    <definedName name="Number_Vehicles_Repowered" localSheetId="4">[4]Calcs!#REF!</definedName>
    <definedName name="Number_Vehicles_Repowered">[4]Calcs!#REF!</definedName>
    <definedName name="Number_Vehicles_Required_Scrapped" localSheetId="4">[4]Calcs!#REF!</definedName>
    <definedName name="Number_Vehicles_Required_Scrapped">[4]Calcs!#REF!</definedName>
    <definedName name="Number_Vehicles_Retrofit" localSheetId="4">[4]Calcs!#REF!</definedName>
    <definedName name="Number_Vehicles_Retrofit">[4]Calcs!#REF!</definedName>
    <definedName name="Number_Vehicles_Voluntarily_Scrapped">[4]Calcs!#REF!</definedName>
    <definedName name="Other_Project_Attributes_Points" localSheetId="4">'Emission Factors'!#REF!</definedName>
    <definedName name="Other_Project_Attributes_Points" localSheetId="1">'Gen''l Info'!#REF!</definedName>
    <definedName name="Other_Project_Attributes_Points">'CE calcs'!$S$39</definedName>
    <definedName name="Percent_Regional_Fund_of_Total">#REF!</definedName>
    <definedName name="Person_Signing_Contract">#REF!</definedName>
    <definedName name="Person_Signing_Contract_Address">#REF!</definedName>
    <definedName name="Person_Signing_Contract_City">#REF!</definedName>
    <definedName name="Person_Signing_Contract_Email">#REF!</definedName>
    <definedName name="Person_Signing_Contract_Fax">#REF!</definedName>
    <definedName name="Person_Signing_Contract_Job_Title">#REF!</definedName>
    <definedName name="Person_Signing_Contract_Phone_Number">#REF!</definedName>
    <definedName name="Person_Signing_Contract_Zip">#REF!</definedName>
    <definedName name="PM_Emis_Reductions_from_HD_Vehicles">[4]Calcs!#REF!</definedName>
    <definedName name="PM_Exhaust_Emissions">[1]Calcs!#REF!</definedName>
    <definedName name="PM_Exhaust_Factor">[1]Calcs!#REF!</definedName>
    <definedName name="PM_Tire_Wear_Factor">[1]Calcs!#REF!</definedName>
    <definedName name="PM10_Emission_Factor">[1]Calcs!#REF!</definedName>
    <definedName name="Primary_Contact">#REF!</definedName>
    <definedName name="Primary_Contact_Address">#REF!</definedName>
    <definedName name="Primary_Contact_City">#REF!</definedName>
    <definedName name="Primary_Contact_Email">#REF!</definedName>
    <definedName name="Primary_Contact_Fax">#REF!</definedName>
    <definedName name="Primary_Contact_Job_Title">#REF!</definedName>
    <definedName name="Primary_Contact_Phone_Number">#REF!</definedName>
    <definedName name="Primary_Contact_Title">#REF!</definedName>
    <definedName name="Primary_Contact_Zip">#REF!</definedName>
    <definedName name="_xlnm.Print_Area" localSheetId="2">'CE calcs'!$A$1:$W$45</definedName>
    <definedName name="_xlnm.Print_Area" localSheetId="4">'Emission Factors'!$A$1:$J$4</definedName>
    <definedName name="_xlnm.Print_Area" localSheetId="1">'Gen''l Info'!$A$1:$B$26</definedName>
    <definedName name="_xlnm.Print_Area" localSheetId="0">Instructions!$A$1:$L$64</definedName>
    <definedName name="Project_Description">#REF!</definedName>
    <definedName name="Project_Sponsor" localSheetId="4">'Emission Factors'!#REF!</definedName>
    <definedName name="Project_Sponsor" localSheetId="1">'Gen''l Info'!#REF!</definedName>
    <definedName name="Project_Sponsor">'CE calcs'!#REF!</definedName>
    <definedName name="Project_Sponsor_Address" localSheetId="4">'Emission Factors'!#REF!</definedName>
    <definedName name="Project_Sponsor_Address" localSheetId="1">'Gen''l Info'!#REF!</definedName>
    <definedName name="Project_Sponsor_Address">'CE calcs'!$K$10</definedName>
    <definedName name="Project_Sponsor_City" localSheetId="4">'Emission Factors'!#REF!</definedName>
    <definedName name="Project_Sponsor_City" localSheetId="1">'Gen''l Info'!#REF!</definedName>
    <definedName name="Project_Sponsor_City">'CE calcs'!$K$12</definedName>
    <definedName name="Project_Sponsor_City_Zip">[1]Calcs!#REF!</definedName>
    <definedName name="Project_Sponsor_Contact" localSheetId="4">'Emission Factors'!#REF!</definedName>
    <definedName name="Project_Sponsor_Contact" localSheetId="1">'Gen''l Info'!#REF!</definedName>
    <definedName name="Project_Sponsor_Contact">'CE calcs'!$K$8</definedName>
    <definedName name="Project_Sponsor_County" localSheetId="4">'Emission Factors'!#REF!</definedName>
    <definedName name="Project_Sponsor_County" localSheetId="1">'Gen''l Info'!#REF!</definedName>
    <definedName name="Project_Sponsor_County">'CE calcs'!#REF!</definedName>
    <definedName name="Project_Sponsor_Email" localSheetId="4">'Emission Factors'!#REF!</definedName>
    <definedName name="Project_Sponsor_Email" localSheetId="1">'Gen''l Info'!$H$27</definedName>
    <definedName name="Project_Sponsor_Email">'CE calcs'!$K$11</definedName>
    <definedName name="Project_Sponsor_Phone_Number" localSheetId="4">'Emission Factors'!#REF!</definedName>
    <definedName name="Project_Sponsor_Phone_Number" localSheetId="1">'Gen''l Info'!#REF!</definedName>
    <definedName name="Project_Sponsor_Phone_Number">'CE calcs'!$K$9</definedName>
    <definedName name="Project_Sponsor_Zip_Code" localSheetId="4">'Emission Factors'!#REF!</definedName>
    <definedName name="Project_Sponsor_Zip_Code" localSheetId="1">'Gen''l Info'!#REF!</definedName>
    <definedName name="Project_Sponsor_Zip_Code">'CE calcs'!#REF!</definedName>
    <definedName name="Project_Start_Date" localSheetId="4">'Emission Factors'!#REF!</definedName>
    <definedName name="Project_Start_Date" localSheetId="1">'Gen''l Info'!#REF!</definedName>
    <definedName name="Project_Start_Date">'CE calcs'!#REF!</definedName>
    <definedName name="Project_Title" localSheetId="4">'Emission Factors'!#REF!</definedName>
    <definedName name="Project_Title" localSheetId="1">'Gen''l Info'!#REF!</definedName>
    <definedName name="Project_Title">'CE calcs'!#REF!</definedName>
    <definedName name="Project_Type_Code" localSheetId="4">'Emission Factors'!#REF!</definedName>
    <definedName name="Project_Type_Code" localSheetId="1">'Gen''l Info'!#REF!</definedName>
    <definedName name="Project_Type_Code">'CE calcs'!#REF!</definedName>
    <definedName name="Promote_Alternative_Transportation_Modes" localSheetId="4">'Emission Factors'!#REF!</definedName>
    <definedName name="Promote_Alternative_Transportation_Modes" localSheetId="1">'Gen''l Info'!$P$28</definedName>
    <definedName name="Promote_Alternative_Transportation_Modes">'CE calcs'!$T$63</definedName>
    <definedName name="Public_Non_Public_Entity" localSheetId="4">'Emission Factors'!#REF!</definedName>
    <definedName name="Public_Non_Public_Entity" localSheetId="1">'Gen''l Info'!$C$27</definedName>
    <definedName name="Public_Non_Public_Entity">'CE calcs'!#REF!</definedName>
    <definedName name="Public_Private" localSheetId="4">[1]Calcs!#REF!</definedName>
    <definedName name="Public_Private">[1]Calcs!#REF!</definedName>
    <definedName name="Ratio_Scrapped_HDV_to_New" localSheetId="4">[4]Calcs!#REF!</definedName>
    <definedName name="Ratio_Scrapped_HDV_to_New">[4]Calcs!#REF!</definedName>
    <definedName name="Resolution_Authorization" localSheetId="4">#REF!</definedName>
    <definedName name="Resolution_Authorization">#REF!</definedName>
    <definedName name="Resolution_Authorization_Date_Expected" localSheetId="4">#REF!</definedName>
    <definedName name="Resolution_Authorization_Date_Expected">#REF!</definedName>
    <definedName name="ROG_Emis_Reductions_from_HD_Vehicles" localSheetId="4">[4]Calcs!#REF!</definedName>
    <definedName name="ROG_Emis_Reductions_from_HD_Vehicles">[4]Calcs!#REF!</definedName>
    <definedName name="ROG_Emissions_W_Project" localSheetId="4">[3]Calcs!#REF!</definedName>
    <definedName name="ROG_Emissions_W_Project">[3]Calcs!#REF!</definedName>
    <definedName name="ROG_Emissions_WO_Project" localSheetId="4">[3]Calcs!#REF!</definedName>
    <definedName name="ROG_Emissions_WO_Project">[3]Calcs!#REF!</definedName>
    <definedName name="ROG_Running_Emission_Factor" localSheetId="4">[1]Calcs!#REF!</definedName>
    <definedName name="ROG_Running_Emission_Factor">[1]Calcs!#REF!</definedName>
    <definedName name="ROG_Trip_Factor" localSheetId="4">[1]Calcs!#REF!</definedName>
    <definedName name="ROG_Trip_Factor">[1]Calcs!#REF!</definedName>
    <definedName name="Scrapping_Required">[4]Calcs!#REF!</definedName>
    <definedName name="Scrapping_Voluntarily">[4]Calcs!#REF!</definedName>
    <definedName name="Secondary_Contact">#REF!</definedName>
    <definedName name="Secondary_Contact_Address">#REF!</definedName>
    <definedName name="Secondary_Contact_City">#REF!</definedName>
    <definedName name="Secondary_Contact_Email">#REF!</definedName>
    <definedName name="Secondary_Contact_Fax">#REF!</definedName>
    <definedName name="Secondary_Contact_Job_Title">#REF!</definedName>
    <definedName name="Secondary_Contact_Phone_Number">#REF!</definedName>
    <definedName name="Secondary_Contact_Zip">#REF!</definedName>
    <definedName name="Sensitive_Communities_Points" localSheetId="4">'Emission Factors'!#REF!</definedName>
    <definedName name="Sensitive_Communities_Points" localSheetId="1">'Gen''l Info'!#REF!</definedName>
    <definedName name="Sensitive_Communities_Points">'CE calcs'!$S$41</definedName>
    <definedName name="Shuttle_Van_Days_Yr">[1]Calcs!#REF!</definedName>
    <definedName name="Shuttle_Van_NOx_Running_Emissions">[1]Calcs!#REF!</definedName>
    <definedName name="Shuttle_Van_PM_Emission_Factor">[1]Calcs!#REF!</definedName>
    <definedName name="Shuttle_Van_ROG_Running_Emissions">[1]Calcs!#REF!</definedName>
    <definedName name="Supplementary_Project_Info_Sheet">#REF!</definedName>
    <definedName name="TFCA_Cost_40_Percent" localSheetId="4">'Emission Factors'!#REF!</definedName>
    <definedName name="TFCA_Cost_40_Percent" localSheetId="1">'Gen''l Info'!#REF!</definedName>
    <definedName name="TFCA_Cost_40_Percent">'CE calcs'!$D$10</definedName>
    <definedName name="TFCA_Cost_40_Percent_Status">#REF!</definedName>
    <definedName name="TFCA_Cost_60_Percent" localSheetId="4">'Emission Factors'!#REF!</definedName>
    <definedName name="TFCA_Cost_60_Percent" localSheetId="1">'Gen''l Info'!$Q$27</definedName>
    <definedName name="TFCA_Cost_60_Percent">'CE calcs'!$D$11</definedName>
    <definedName name="TFCA_Cost_60_Percent_Minimum_Meet">#REF!</definedName>
    <definedName name="TFCA_Cost_Effectiveness" localSheetId="4">'Emission Factors'!#REF!</definedName>
    <definedName name="TFCA_Cost_Effectiveness" localSheetId="1">'Gen''l Info'!#REF!</definedName>
    <definedName name="TFCA_Cost_Effectiveness">'CE calcs'!$K$44</definedName>
    <definedName name="TFCA_Funding_Effectiveness_Points" localSheetId="4">'Emission Factors'!#REF!</definedName>
    <definedName name="TFCA_Funding_Effectiveness_Points" localSheetId="1">'Gen''l Info'!#REF!</definedName>
    <definedName name="TFCA_Funding_Effectiveness_Points">'CE calcs'!#REF!</definedName>
    <definedName name="TFCA_Line_Item_1" localSheetId="4">#REF!</definedName>
    <definedName name="TFCA_Line_Item_1">#REF!</definedName>
    <definedName name="TFCA_Line_Item_1_Amount" localSheetId="4">#REF!</definedName>
    <definedName name="TFCA_Line_Item_1_Amount">#REF!</definedName>
    <definedName name="TFCA_Line_Item_2">#REF!</definedName>
    <definedName name="TFCA_Line_Item_2_Amount">#REF!</definedName>
    <definedName name="TFCA_Line_Item_3">#REF!</definedName>
    <definedName name="TFCA_Line_Item_3_Amount">#REF!</definedName>
    <definedName name="TFCA_Line_Item_4">#REF!</definedName>
    <definedName name="TFCA_Line_Item_4_Amount">#REF!</definedName>
    <definedName name="TFCA_Line_Item_5">#REF!</definedName>
    <definedName name="TFCA_Line_Item_5_Amount">#REF!</definedName>
    <definedName name="TFCA_Weighted_Cost_Effectiveness" localSheetId="4">'Emission Factors'!#REF!</definedName>
    <definedName name="TFCA_Weighted_Cost_Effectiveness" localSheetId="1">'Gen''l Info'!#REF!</definedName>
    <definedName name="TFCA_Weighted_Cost_Effectiveness">'CE calcs'!$K$45</definedName>
    <definedName name="Total_Matching_Funds">#REF!</definedName>
    <definedName name="Total_New_EVs" localSheetId="4">'Emission Factors'!#REF!</definedName>
    <definedName name="Total_New_EVs" localSheetId="1">'Gen''l Info'!#REF!</definedName>
    <definedName name="Total_New_EVs">'CE calcs'!$C$15</definedName>
    <definedName name="Total_PM_Emissions__gr.">[1]Calcs!#REF!</definedName>
    <definedName name="Total_PM_Emissions_Tons">[1]Calcs!#REF!</definedName>
    <definedName name="Total_Points" localSheetId="4">'Emission Factors'!#REF!</definedName>
    <definedName name="Total_Points" localSheetId="1">'Gen''l Info'!#REF!</definedName>
    <definedName name="Total_Points">'CE calcs'!$S$42</definedName>
    <definedName name="Total_Project_Cost" localSheetId="4">'Emission Factors'!#REF!</definedName>
    <definedName name="Total_Project_Cost" localSheetId="1">'Gen''l Info'!#REF!</definedName>
    <definedName name="Total_Project_Cost">'CE calcs'!$D$9</definedName>
    <definedName name="Total_Project_Cost_Over_150000">#REF!</definedName>
    <definedName name="Total_TFCA_Cost" localSheetId="4">'Emission Factors'!#REF!</definedName>
    <definedName name="Total_TFCA_Cost" localSheetId="1">'Gen''l Info'!#REF!</definedName>
    <definedName name="Total_TFCA_Cost">'CE calcs'!$D$12</definedName>
    <definedName name="VMT_w__Project">[1]Calcs!#REF!</definedName>
    <definedName name="VMT_w_o_Project">[1]Calcs!#REF!</definedName>
    <definedName name="WeightClass" localSheetId="4">'Emission Factors'!#REF!</definedName>
    <definedName name="WeightClass">#REF!</definedName>
    <definedName name="Yrs_Effectiveness" localSheetId="4">'Emission Factors'!#REF!</definedName>
    <definedName name="Yrs_Effectiveness" localSheetId="1">'Gen''l Info'!#REF!</definedName>
    <definedName name="Yrs_Effectiveness">'CE calcs'!$D$8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1" l="1"/>
  <c r="P19" i="1" l="1"/>
  <c r="N19" i="1"/>
  <c r="M19" i="1"/>
  <c r="O19" i="1"/>
  <c r="L19" i="1"/>
  <c r="K19" i="1"/>
  <c r="J19" i="1"/>
  <c r="I19" i="1"/>
  <c r="Q23" i="1" l="1"/>
  <c r="R19" i="1"/>
  <c r="R29" i="1"/>
  <c r="S19" i="1" l="1"/>
  <c r="T19" i="1"/>
  <c r="Q19" i="1"/>
  <c r="R34" i="1"/>
  <c r="U19" i="1" l="1"/>
  <c r="D12" i="1"/>
  <c r="T20" i="1" l="1"/>
  <c r="Q20" i="1"/>
  <c r="R20" i="1"/>
  <c r="S20" i="1"/>
  <c r="Q21" i="1"/>
  <c r="R21" i="1"/>
  <c r="S21" i="1"/>
  <c r="T21" i="1"/>
  <c r="Q22" i="1"/>
  <c r="R22" i="1"/>
  <c r="S22" i="1"/>
  <c r="T22" i="1"/>
  <c r="R23" i="1"/>
  <c r="S23" i="1"/>
  <c r="T23" i="1"/>
  <c r="Q24" i="1"/>
  <c r="R24" i="1"/>
  <c r="S24" i="1"/>
  <c r="T24" i="1"/>
  <c r="Q25" i="1"/>
  <c r="R25" i="1"/>
  <c r="S25" i="1"/>
  <c r="T25" i="1"/>
  <c r="Q26" i="1"/>
  <c r="R26" i="1"/>
  <c r="S26" i="1"/>
  <c r="T26" i="1"/>
  <c r="Q27" i="1"/>
  <c r="R27" i="1"/>
  <c r="S27" i="1"/>
  <c r="T27" i="1"/>
  <c r="Q28" i="1"/>
  <c r="R28" i="1"/>
  <c r="S28" i="1"/>
  <c r="T28" i="1"/>
  <c r="Q29" i="1"/>
  <c r="S29" i="1"/>
  <c r="T29" i="1"/>
  <c r="Q30" i="1"/>
  <c r="R30" i="1"/>
  <c r="S30" i="1"/>
  <c r="T30" i="1"/>
  <c r="Q31" i="1"/>
  <c r="R31" i="1"/>
  <c r="S31" i="1"/>
  <c r="T31" i="1"/>
  <c r="Q32" i="1"/>
  <c r="R32" i="1"/>
  <c r="S32" i="1"/>
  <c r="T32" i="1"/>
  <c r="Q33" i="1"/>
  <c r="R33" i="1"/>
  <c r="S33" i="1"/>
  <c r="T33" i="1"/>
  <c r="Q34" i="1"/>
  <c r="U34" i="1" s="1"/>
  <c r="S34" i="1"/>
  <c r="T34" i="1"/>
  <c r="S35" i="1" l="1"/>
  <c r="J40" i="1" s="1"/>
  <c r="R35" i="1"/>
  <c r="J39" i="1" s="1"/>
  <c r="K39" i="1" s="1"/>
  <c r="Q35" i="1"/>
  <c r="J38" i="1" s="1"/>
  <c r="U33" i="1"/>
  <c r="U30" i="1"/>
  <c r="U28" i="1"/>
  <c r="U27" i="1"/>
  <c r="U26" i="1"/>
  <c r="U31" i="1"/>
  <c r="U22" i="1"/>
  <c r="U24" i="1"/>
  <c r="U23" i="1"/>
  <c r="U20" i="1"/>
  <c r="T35" i="1"/>
  <c r="J42" i="1" s="1"/>
  <c r="K42" i="1" s="1"/>
  <c r="U32" i="1"/>
  <c r="U29" i="1"/>
  <c r="U25" i="1"/>
  <c r="U21" i="1"/>
  <c r="K38" i="1" l="1"/>
  <c r="J43" i="1"/>
  <c r="J41" i="1"/>
  <c r="K41" i="1" s="1"/>
  <c r="K40" i="1"/>
  <c r="K43" i="1" l="1"/>
  <c r="K44" i="1"/>
  <c r="K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Geraldina Grunbaum</author>
    <author>David Wiley</author>
  </authors>
  <commentList>
    <comment ref="B41" authorId="0" shapeId="0" xr:uid="{00000000-0006-0000-0200-000002000000}">
      <text>
        <r>
          <rPr>
            <sz val="8"/>
            <color indexed="81"/>
            <rFont val="Tahoma"/>
            <family val="2"/>
          </rPr>
          <t>Weighted PM 10 means that tailpipe PM emissions have been multiplied by factor of 20, consistent w CARB methodology for Carl Moyer Program, to reflect the negative impact of tailpipe PM on public health.</t>
        </r>
      </text>
    </comment>
    <comment ref="B45" authorId="1" shapeId="0" xr:uid="{00000000-0006-0000-0200-000003000000}">
      <text>
        <r>
          <rPr>
            <b/>
            <sz val="8"/>
            <color indexed="81"/>
            <rFont val="Tahoma"/>
            <family val="2"/>
          </rPr>
          <t>David Wiley:</t>
        </r>
        <r>
          <rPr>
            <sz val="8"/>
            <color indexed="81"/>
            <rFont val="Tahoma"/>
            <family val="2"/>
          </rPr>
          <t xml:space="preserve">
Weighted PM 10 means that tailpipe PM emissions have been multiplied by factor of 20, consistent w CARB methodology for Carl Moyer Program.</t>
        </r>
      </text>
    </comment>
  </commentList>
</comments>
</file>

<file path=xl/sharedStrings.xml><?xml version="1.0" encoding="utf-8"?>
<sst xmlns="http://schemas.openxmlformats.org/spreadsheetml/2006/main" count="255" uniqueCount="160">
  <si>
    <t>Project Title</t>
  </si>
  <si>
    <t>Contact Name</t>
  </si>
  <si>
    <t>Project Start Date</t>
  </si>
  <si>
    <t>Project Completion Date</t>
  </si>
  <si>
    <t>Project Sponsor</t>
  </si>
  <si>
    <t>Public Agency? (Y or N)</t>
  </si>
  <si>
    <t>Final Report to CMA</t>
  </si>
  <si>
    <t>Project Type Code (e.g., 7a)</t>
  </si>
  <si>
    <t>CA</t>
  </si>
  <si>
    <t>Worksheet Calculated By</t>
  </si>
  <si>
    <t>Project Sponsor Organization</t>
  </si>
  <si>
    <t>Email Address</t>
  </si>
  <si>
    <t>Phone Number</t>
  </si>
  <si>
    <t>Mailing Address</t>
  </si>
  <si>
    <t>City</t>
  </si>
  <si>
    <t>State</t>
  </si>
  <si>
    <t>Zip</t>
  </si>
  <si>
    <t>Date of Submission</t>
  </si>
  <si>
    <r>
      <t xml:space="preserve">General Information Tab:  </t>
    </r>
    <r>
      <rPr>
        <sz val="10"/>
        <rFont val="Arial"/>
        <family val="2"/>
      </rPr>
      <t>Complete areas shaded in yellow.</t>
    </r>
  </si>
  <si>
    <t>Project Schedule</t>
  </si>
  <si>
    <r>
      <t xml:space="preserve">Calculations Tab:  </t>
    </r>
    <r>
      <rPr>
        <sz val="12"/>
        <rFont val="Arial"/>
        <family val="2"/>
      </rPr>
      <t>Complete areas shaded in yellow only.</t>
    </r>
  </si>
  <si>
    <t>Cost-Effectiveness ($ / weighted ton)</t>
  </si>
  <si>
    <t>GVWR</t>
  </si>
  <si>
    <t>SAMPLE</t>
  </si>
  <si>
    <t>Unit #/ID</t>
  </si>
  <si>
    <t>Amount Requested</t>
  </si>
  <si>
    <t>ROG Emissions Reduced</t>
  </si>
  <si>
    <t>NOx Emissions Reduced</t>
  </si>
  <si>
    <t xml:space="preserve">PM Emissions Reduced </t>
  </si>
  <si>
    <t>Weighted PM Emissions Reduced</t>
  </si>
  <si>
    <t>CO2 Emissions Reduced</t>
  </si>
  <si>
    <t>Unweighted Emission Reductions (ROG, NOx &amp; PM)</t>
  </si>
  <si>
    <t>Unweighted TFCA Cost Effectiveness (ROG, NOx &amp; PM)</t>
  </si>
  <si>
    <t>Emission Reductions (gr/yr)</t>
  </si>
  <si>
    <t>TFCA Project Cost - Cost Effectiveness (ROG, NOx &amp; Weighted PM)</t>
  </si>
  <si>
    <t>Cost-Effectiveness Results for Entire Project</t>
  </si>
  <si>
    <t># Years Effectiveness:</t>
  </si>
  <si>
    <t>A</t>
  </si>
  <si>
    <t>B</t>
  </si>
  <si>
    <t>C</t>
  </si>
  <si>
    <t>F</t>
  </si>
  <si>
    <t>Annual</t>
  </si>
  <si>
    <t>Lifetime</t>
  </si>
  <si>
    <t>Tons</t>
  </si>
  <si>
    <t>/Ton</t>
  </si>
  <si>
    <t>Totals</t>
  </si>
  <si>
    <t>Emission Reduction Calculations</t>
  </si>
  <si>
    <t>E</t>
  </si>
  <si>
    <t>ROG</t>
  </si>
  <si>
    <t>CO2</t>
  </si>
  <si>
    <t>I</t>
  </si>
  <si>
    <t>J</t>
  </si>
  <si>
    <t>K</t>
  </si>
  <si>
    <t>L</t>
  </si>
  <si>
    <t>M</t>
  </si>
  <si>
    <t>O</t>
  </si>
  <si>
    <t>P</t>
  </si>
  <si>
    <t>D</t>
  </si>
  <si>
    <t>Purchase/Lease of New Vehicles</t>
  </si>
  <si>
    <t>Q</t>
  </si>
  <si>
    <t>Avg Annual Miles</t>
  </si>
  <si>
    <t>G</t>
  </si>
  <si>
    <t>H</t>
  </si>
  <si>
    <t>Cost Effectiveness Inputs</t>
  </si>
  <si>
    <t>Total Project Cost:</t>
  </si>
  <si>
    <t>Notes &amp; Assumptions</t>
  </si>
  <si>
    <t>Vehicle</t>
  </si>
  <si>
    <t>N</t>
  </si>
  <si>
    <t>R</t>
  </si>
  <si>
    <t>S</t>
  </si>
  <si>
    <t>T</t>
  </si>
  <si>
    <t>Provide all assumptions, rationales, and references for figures used in calculations.</t>
  </si>
  <si>
    <t>TFCA Cost 40%:</t>
  </si>
  <si>
    <t>TFCA Cost 60%:</t>
  </si>
  <si>
    <t>County (2-3 character abbreviation)</t>
  </si>
  <si>
    <t>TFCA Regional Fund Proj. #:</t>
  </si>
  <si>
    <t>*Total TFCA Cost:</t>
  </si>
  <si>
    <t>*Should equal Total Amount Requested column (in table below)</t>
  </si>
  <si>
    <t>* Total Amount Requested</t>
  </si>
  <si>
    <t>http://www.baaqmd.gov/tfca4pm</t>
  </si>
  <si>
    <t>Fuel</t>
  </si>
  <si>
    <t>Class</t>
  </si>
  <si>
    <t>Gasoline</t>
  </si>
  <si>
    <t>Diesel</t>
  </si>
  <si>
    <t>NOX</t>
  </si>
  <si>
    <t>PM10</t>
  </si>
  <si>
    <t>EMISSION FACTORS in grams / mile</t>
  </si>
  <si>
    <t>Motorcycles</t>
  </si>
  <si>
    <t>Medium Duty Vehicles</t>
  </si>
  <si>
    <t>N/A</t>
  </si>
  <si>
    <t>Up to 6,000 lbs</t>
  </si>
  <si>
    <t>6,000 - 8,500 lbs</t>
  </si>
  <si>
    <t>8,501 - 10,000 lbs</t>
  </si>
  <si>
    <t>10,001 - 14,000 lbs</t>
  </si>
  <si>
    <t>Conversion for tons to g:</t>
  </si>
  <si>
    <t>grams per ton</t>
  </si>
  <si>
    <t>List for Baseline Fuel Type</t>
  </si>
  <si>
    <t>Baseline Fuel Type</t>
  </si>
  <si>
    <t>Vehicle Class</t>
  </si>
  <si>
    <t>List for Vehicle Class Pull-Down:</t>
  </si>
  <si>
    <t>Motorcycle</t>
  </si>
  <si>
    <t>Passenger Vehicle</t>
  </si>
  <si>
    <t>Medium Duty Vehicle</t>
  </si>
  <si>
    <t>Region Type: Air District</t>
  </si>
  <si>
    <t>Season: Annual</t>
  </si>
  <si>
    <t>Units: miles/day for VMT, trips/day for Trips, tons/day for Emissions, 1000 gallons/day for Fuel Consumption</t>
  </si>
  <si>
    <t>Speed: Agg</t>
  </si>
  <si>
    <r>
      <t>If funding more than one vehicle, each vehicle must be shown to be cost-effective. The worksheet calculates the cost-effectivenes of each vehicle separately, so</t>
    </r>
    <r>
      <rPr>
        <b/>
        <sz val="10"/>
        <rFont val="MS Sans Serif"/>
      </rPr>
      <t xml:space="preserve"> only one worksheet is required</t>
    </r>
    <r>
      <rPr>
        <sz val="10"/>
        <rFont val="MS Sans Serif"/>
      </rPr>
      <t xml:space="preserve"> when more than one vehicle is being considered for funding.</t>
    </r>
  </si>
  <si>
    <t>Source:</t>
  </si>
  <si>
    <t>Incremental Cost</t>
  </si>
  <si>
    <t>Vehicle Classification: EMFAC2007 Categories</t>
  </si>
  <si>
    <t>Baseline</t>
  </si>
  <si>
    <t>Passenger Cars</t>
  </si>
  <si>
    <t>Light Heavy Duty Trucks 1</t>
  </si>
  <si>
    <t>Light Heavy Duty Trucks 2</t>
  </si>
  <si>
    <t>Light Duty Trucks</t>
  </si>
  <si>
    <t>Vehicle Purchase Year</t>
  </si>
  <si>
    <t>Passenger Car</t>
  </si>
  <si>
    <t>Light Heavy Duty Truck 1</t>
  </si>
  <si>
    <t>Light Heavy Duty Truck 2</t>
  </si>
  <si>
    <r>
      <t xml:space="preserve">Proposed Clean Vehicle Emission Standard. - </t>
    </r>
    <r>
      <rPr>
        <b/>
        <sz val="10"/>
        <color rgb="FFFF0000"/>
        <rFont val="MS Sans Serif"/>
      </rPr>
      <t>See Emission Factors Table (gr/mi)</t>
    </r>
    <r>
      <rPr>
        <b/>
        <sz val="10"/>
        <rFont val="MS Sans Serif"/>
        <family val="2"/>
      </rPr>
      <t xml:space="preserve"> </t>
    </r>
  </si>
  <si>
    <t>Column</t>
  </si>
  <si>
    <t>BEV #1</t>
  </si>
  <si>
    <t>Column Title</t>
  </si>
  <si>
    <t>Description/Instruction</t>
  </si>
  <si>
    <t>Unique ID for vehicle</t>
  </si>
  <si>
    <t>Cost difference between baseline vehicle and proposed clean vehicle</t>
  </si>
  <si>
    <t>Award amount requested for the vehicle</t>
  </si>
  <si>
    <t>Choose passenger car, light-duty truck, light-heavy-duty truck, medium-duty vehicle, or or motorcycle</t>
  </si>
  <si>
    <t>Enter average miles vehicle will operate annually</t>
  </si>
  <si>
    <t>Automatically calculated</t>
  </si>
  <si>
    <r>
      <t xml:space="preserve">Proposed Vehicle Emission Standard. - </t>
    </r>
    <r>
      <rPr>
        <sz val="10"/>
        <color rgb="FFFF0000"/>
        <rFont val="MS Sans Serif"/>
      </rPr>
      <t>See Emission Factors Table (gr/mi)</t>
    </r>
    <r>
      <rPr>
        <sz val="10"/>
        <rFont val="MS Sans Serif"/>
      </rPr>
      <t xml:space="preserve"> </t>
    </r>
  </si>
  <si>
    <t>Enter 2020 or 2021</t>
  </si>
  <si>
    <t>I-L</t>
  </si>
  <si>
    <t>M-P</t>
  </si>
  <si>
    <t>Q-T</t>
  </si>
  <si>
    <t>U</t>
  </si>
  <si>
    <t>Enter or link the applicable emission rate for the  proposed vehicle for the vehicle purchase year; enter 0.00 for emission rates with "NA"</t>
  </si>
  <si>
    <t>Light Duty Truck</t>
  </si>
  <si>
    <t>For fleet expansion projects, select N/A</t>
  </si>
  <si>
    <t>VEHICLE 14,000 lbs &amp; LESS PROJECTS</t>
  </si>
  <si>
    <r>
      <t>Baseline Emissions Standard -</t>
    </r>
    <r>
      <rPr>
        <b/>
        <sz val="10"/>
        <color rgb="FFFF0000"/>
        <rFont val="MS Sans Serif"/>
      </rPr>
      <t xml:space="preserve"> See Emission Factors Table (gr/mi)</t>
    </r>
    <r>
      <rPr>
        <b/>
        <sz val="10"/>
        <rFont val="MS Sans Serif"/>
        <family val="2"/>
      </rPr>
      <t xml:space="preserve"> </t>
    </r>
  </si>
  <si>
    <t>Existing Vehicles - EMISSION FACTORS in grams / mile</t>
  </si>
  <si>
    <t>Vehicle Model Year</t>
  </si>
  <si>
    <t>Electric</t>
  </si>
  <si>
    <t>Motorcycles = MCY, Passenger Cars = LDA, Light Duty Trucks = LDT1, LDT2; Medium Duty Vehicles = MDV; Light Heavy Duty Trucks (8500-10,000) = LHDT1; Light Heavy Duty Trucks (10,001-14,000) = LHDT2</t>
  </si>
  <si>
    <r>
      <t>Baseline Emissions Standard -</t>
    </r>
    <r>
      <rPr>
        <sz val="10"/>
        <color rgb="FFFF0000"/>
        <rFont val="MS Sans Serif"/>
      </rPr>
      <t xml:space="preserve"> See Emission Factors Table or Existing Vehicles Table (gr/mi)</t>
    </r>
  </si>
  <si>
    <r>
      <rPr>
        <b/>
        <sz val="10"/>
        <rFont val="MS Sans Serif"/>
      </rPr>
      <t xml:space="preserve">(1) Fleet expansion projects </t>
    </r>
    <r>
      <rPr>
        <sz val="10"/>
        <rFont val="MS Sans Serif"/>
      </rPr>
      <t xml:space="preserve">enter the applicable emission rate for the baseline vehicle for the proposed vehicle purchase year. This data is found in the Emission Factors Table.                                      </t>
    </r>
    <r>
      <rPr>
        <b/>
        <sz val="10"/>
        <rFont val="MS Sans Serif"/>
      </rPr>
      <t>(2) Vehicle replacement projects</t>
    </r>
    <r>
      <rPr>
        <sz val="10"/>
        <rFont val="MS Sans Serif"/>
      </rPr>
      <t xml:space="preserve"> (requires scrapping of existing vehicle) determine the existing vehicle's model year. Then find the model year under the vehicle type in the Existing Vehicles Table. Then enter the applicable emission rate for the existing vehicle. </t>
    </r>
  </si>
  <si>
    <t>Region: Bay Area AQMD</t>
  </si>
  <si>
    <t>Version 2025, Updated 1/9/2024</t>
  </si>
  <si>
    <t>&lt; 6,000 lbs</t>
  </si>
  <si>
    <t>Version 2025, Updated 1/9/24</t>
  </si>
  <si>
    <t>Project Number (25XXXYY)</t>
  </si>
  <si>
    <t>Model Year: All (pick all model years)</t>
  </si>
  <si>
    <t>Source: EMFAC2021 (v1.0.2) Emissions Inventory</t>
  </si>
  <si>
    <t>Calendar Year: 2024, 2025, 2026, 2027, 2028, 2029</t>
  </si>
  <si>
    <t>FYE 2025 TFCA 40% Fund Worksheet</t>
  </si>
  <si>
    <r>
      <t xml:space="preserve">Instructions are available in </t>
    </r>
    <r>
      <rPr>
        <b/>
        <sz val="11"/>
        <rFont val="Arial"/>
        <family val="2"/>
      </rPr>
      <t xml:space="preserve">Appendix H </t>
    </r>
    <r>
      <rPr>
        <sz val="11"/>
        <rFont val="Arial"/>
        <family val="2"/>
      </rPr>
      <t>of the 40% Expenditure Plan Guidance Fiscal Year Ending 2025 at:</t>
    </r>
  </si>
  <si>
    <t>FYE 2025 TFCA 40% Worksheet</t>
  </si>
  <si>
    <t>Factors ROG TOTAL, NOX TOTAL EX, PM10 TOTAL EX (no bw/tw), CO2 TOTAL 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</si>
</sst>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8" formatCode="&quot;$&quot;#,##0.00_);[Red]\(&quot;$&quot;#,##0.00\)"/>
    <numFmt numFmtId="44" formatCode="_(&quot;$&quot;* #,##0.00_);_(&quot;$&quot;* \(#,##0.00\);_(&quot;$&quot;* &quot;-&quot;??_);_(@_)"/>
    <numFmt numFmtId="164" formatCode="0.000"/>
    <numFmt numFmtId="165" formatCode="&quot;$&quot;#,##0"/>
    <numFmt numFmtId="166" formatCode="[&lt;=9999999]###\-####;\(###\)\ ###\-####"/>
    <numFmt numFmtId="167" formatCode="00000"/>
    <numFmt numFmtId="168" formatCode="#,##0.000"/>
    <numFmt numFmtId="169" formatCode="#,##0.0000"/>
    <numFmt numFmtId="170" formatCode="0.0000"/>
  </numFmts>
  <fonts count="37"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b/>
      <sz val="10"/>
      <name val="MS Sans Serif"/>
      <family val="2"/>
    </font>
    <font>
      <b/>
      <i/>
      <sz val="10"/>
      <name val="MS Sans Serif"/>
      <family val="2"/>
    </font>
    <font>
      <sz val="10"/>
      <name val="MS Sans Serif"/>
      <family val="2"/>
    </font>
    <font>
      <b/>
      <sz val="18"/>
      <name val="Arial"/>
      <family val="2"/>
    </font>
    <font>
      <b/>
      <i/>
      <sz val="12"/>
      <name val="MS Sans Serif"/>
      <family val="2"/>
    </font>
    <font>
      <b/>
      <sz val="12"/>
      <name val="Arial"/>
      <family val="2"/>
    </font>
    <font>
      <sz val="10"/>
      <name val="Arial"/>
      <family val="2"/>
    </font>
    <font>
      <b/>
      <sz val="12"/>
      <name val="MS Sans Serif"/>
      <family val="2"/>
    </font>
    <font>
      <sz val="12"/>
      <name val="MS Sans Serif"/>
      <family val="2"/>
    </font>
    <font>
      <b/>
      <sz val="10"/>
      <name val="MS Sans Serif"/>
      <family val="2"/>
    </font>
    <font>
      <sz val="8"/>
      <color indexed="81"/>
      <name val="Tahoma"/>
      <family val="2"/>
    </font>
    <font>
      <b/>
      <sz val="8"/>
      <color indexed="81"/>
      <name val="Tahoma"/>
      <family val="2"/>
    </font>
    <font>
      <sz val="10"/>
      <name val="MS Sans Serif"/>
      <family val="2"/>
    </font>
    <font>
      <u/>
      <sz val="10"/>
      <color indexed="12"/>
      <name val="MS Sans Serif"/>
      <family val="2"/>
    </font>
    <font>
      <b/>
      <sz val="12"/>
      <name val="Arial"/>
      <family val="2"/>
    </font>
    <font>
      <b/>
      <sz val="12"/>
      <name val="MS Sans Serif"/>
      <family val="2"/>
    </font>
    <font>
      <u/>
      <sz val="10"/>
      <name val="Arial"/>
      <family val="2"/>
    </font>
    <font>
      <sz val="8"/>
      <name val="MS Sans Serif"/>
      <family val="2"/>
    </font>
    <font>
      <sz val="10"/>
      <name val="Arial Rounded MT Bold"/>
      <family val="2"/>
    </font>
    <font>
      <b/>
      <sz val="10"/>
      <name val="Arial"/>
      <family val="2"/>
    </font>
    <font>
      <sz val="10"/>
      <name val="Arial"/>
      <family val="2"/>
    </font>
    <font>
      <sz val="10"/>
      <name val="MS Sans Serif"/>
      <family val="2"/>
    </font>
    <font>
      <sz val="12"/>
      <name val="Arial"/>
      <family val="2"/>
    </font>
    <font>
      <b/>
      <sz val="16"/>
      <name val="Arial"/>
      <family val="2"/>
    </font>
    <font>
      <u/>
      <sz val="7.5"/>
      <color indexed="12"/>
      <name val="MS Sans Serif"/>
      <family val="2"/>
    </font>
    <font>
      <b/>
      <sz val="10"/>
      <name val="MS Sans Serif"/>
    </font>
    <font>
      <i/>
      <sz val="10"/>
      <name val="MS Sans Serif"/>
    </font>
    <font>
      <b/>
      <sz val="10"/>
      <color rgb="FFFF0000"/>
      <name val="MS Sans Serif"/>
    </font>
    <font>
      <sz val="11"/>
      <name val="Arial"/>
      <family val="2"/>
    </font>
    <font>
      <u/>
      <sz val="11"/>
      <color indexed="12"/>
      <name val="MS Sans Serif"/>
      <family val="2"/>
    </font>
    <font>
      <b/>
      <sz val="11"/>
      <name val="Arial"/>
      <family val="2"/>
    </font>
    <font>
      <b/>
      <sz val="11"/>
      <name val="MS Sans Serif"/>
    </font>
    <font>
      <sz val="10"/>
      <color rgb="FFFF0000"/>
      <name val="MS Sans Serif"/>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99"/>
        <bgColor indexed="64"/>
      </patternFill>
    </fill>
    <fill>
      <patternFill patternType="solid">
        <fgColor rgb="FFDAEEF3"/>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70">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s>
  <cellStyleXfs count="12">
    <xf numFmtId="0" fontId="0" fillId="0" borderId="0"/>
    <xf numFmtId="8" fontId="6" fillId="0" borderId="0" applyFont="0" applyFill="0" applyBorder="0" applyAlignment="0" applyProtection="0"/>
    <xf numFmtId="0" fontId="17" fillId="0" borderId="0" applyNumberFormat="0" applyFill="0" applyBorder="0" applyAlignment="0" applyProtection="0">
      <alignment vertical="top"/>
      <protection locked="0"/>
    </xf>
    <xf numFmtId="0" fontId="6" fillId="0" borderId="0"/>
    <xf numFmtId="0" fontId="2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 fillId="0" borderId="0"/>
    <xf numFmtId="0" fontId="2" fillId="0" borderId="0"/>
    <xf numFmtId="44"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279">
    <xf numFmtId="0" fontId="0" fillId="0" borderId="0" xfId="0"/>
    <xf numFmtId="0" fontId="0" fillId="0" borderId="0" xfId="0" applyAlignment="1">
      <alignment horizontal="centerContinuous"/>
    </xf>
    <xf numFmtId="0" fontId="8" fillId="0" borderId="0" xfId="0" applyFont="1" applyAlignment="1">
      <alignment horizontal="centerContinuous"/>
    </xf>
    <xf numFmtId="0" fontId="0" fillId="0" borderId="1" xfId="0" applyBorder="1"/>
    <xf numFmtId="0" fontId="9" fillId="0" borderId="0" xfId="0" applyFont="1"/>
    <xf numFmtId="0" fontId="0" fillId="0" borderId="2" xfId="0" applyBorder="1"/>
    <xf numFmtId="0" fontId="0" fillId="0" borderId="3" xfId="0" applyBorder="1"/>
    <xf numFmtId="0" fontId="12" fillId="0" borderId="0" xfId="0" applyFont="1" applyAlignment="1">
      <alignment horizontal="center"/>
    </xf>
    <xf numFmtId="0" fontId="0" fillId="0" borderId="4" xfId="0" applyBorder="1"/>
    <xf numFmtId="0" fontId="0" fillId="0" borderId="0" xfId="0" applyAlignment="1">
      <alignment horizontal="left"/>
    </xf>
    <xf numFmtId="0" fontId="13" fillId="0" borderId="3" xfId="0" applyFont="1" applyBorder="1"/>
    <xf numFmtId="0" fontId="0" fillId="0" borderId="5" xfId="0" applyBorder="1"/>
    <xf numFmtId="0" fontId="0" fillId="0" borderId="6" xfId="0" applyBorder="1"/>
    <xf numFmtId="5" fontId="0" fillId="0" borderId="0" xfId="0" applyNumberFormat="1"/>
    <xf numFmtId="2" fontId="0" fillId="0" borderId="1" xfId="0" applyNumberFormat="1" applyBorder="1" applyAlignment="1">
      <alignment horizontal="center"/>
    </xf>
    <xf numFmtId="0" fontId="16" fillId="0" borderId="0" xfId="0" applyFont="1" applyAlignment="1">
      <alignment wrapText="1"/>
    </xf>
    <xf numFmtId="0" fontId="13" fillId="0" borderId="0" xfId="0" applyFont="1"/>
    <xf numFmtId="3" fontId="0" fillId="0" borderId="0" xfId="0" applyNumberFormat="1" applyAlignment="1">
      <alignment horizontal="right"/>
    </xf>
    <xf numFmtId="0" fontId="9" fillId="0" borderId="10" xfId="0" applyFont="1" applyBorder="1"/>
    <xf numFmtId="0" fontId="9" fillId="0" borderId="2" xfId="0" applyFont="1" applyBorder="1"/>
    <xf numFmtId="14" fontId="0" fillId="0" borderId="2" xfId="0" applyNumberFormat="1" applyBorder="1" applyAlignment="1" applyProtection="1">
      <alignment horizontal="centerContinuous"/>
      <protection locked="0"/>
    </xf>
    <xf numFmtId="5" fontId="10" fillId="0" borderId="2" xfId="0" applyNumberFormat="1" applyFont="1" applyBorder="1" applyAlignment="1">
      <alignment horizontal="centerContinuous"/>
    </xf>
    <xf numFmtId="2" fontId="0" fillId="2" borderId="11" xfId="0" applyNumberFormat="1" applyFill="1" applyBorder="1" applyAlignment="1">
      <alignment horizontal="center"/>
    </xf>
    <xf numFmtId="164" fontId="0" fillId="2" borderId="11" xfId="0" applyNumberFormat="1" applyFill="1" applyBorder="1" applyAlignment="1">
      <alignment horizontal="center"/>
    </xf>
    <xf numFmtId="0" fontId="18" fillId="0" borderId="12" xfId="0" applyFont="1" applyBorder="1"/>
    <xf numFmtId="0" fontId="18" fillId="0" borderId="0" xfId="0" applyFont="1"/>
    <xf numFmtId="0" fontId="13" fillId="0" borderId="13" xfId="0" applyFont="1" applyBorder="1" applyAlignment="1">
      <alignment horizontal="center"/>
    </xf>
    <xf numFmtId="0" fontId="18" fillId="0" borderId="3" xfId="0" applyFont="1" applyBorder="1" applyAlignment="1">
      <alignment horizontal="centerContinuous"/>
    </xf>
    <xf numFmtId="0" fontId="20" fillId="0" borderId="3" xfId="0" applyFont="1" applyBorder="1" applyAlignment="1">
      <alignment horizontal="centerContinuous"/>
    </xf>
    <xf numFmtId="0" fontId="23" fillId="0" borderId="0" xfId="0" applyFont="1" applyAlignment="1">
      <alignment vertical="center"/>
    </xf>
    <xf numFmtId="0" fontId="7" fillId="0" borderId="0" xfId="0" applyFont="1" applyAlignment="1">
      <alignment horizontal="left"/>
    </xf>
    <xf numFmtId="0" fontId="24" fillId="0" borderId="7" xfId="0" applyFont="1" applyBorder="1" applyAlignment="1">
      <alignment horizontal="right" vertical="center"/>
    </xf>
    <xf numFmtId="0" fontId="6" fillId="0" borderId="0" xfId="0" applyFont="1" applyAlignment="1">
      <alignment horizontal="centerContinuous"/>
    </xf>
    <xf numFmtId="0" fontId="5" fillId="0" borderId="0" xfId="0" applyFont="1" applyAlignment="1">
      <alignment horizontal="left"/>
    </xf>
    <xf numFmtId="0" fontId="25" fillId="0" borderId="0" xfId="0" applyFont="1" applyAlignment="1">
      <alignment horizontal="centerContinuous"/>
    </xf>
    <xf numFmtId="0" fontId="25" fillId="0" borderId="0" xfId="0" applyFont="1"/>
    <xf numFmtId="14" fontId="24" fillId="3" borderId="14" xfId="0" applyNumberFormat="1" applyFont="1" applyFill="1" applyBorder="1" applyAlignment="1">
      <alignment horizontal="center" vertical="center" wrapText="1"/>
    </xf>
    <xf numFmtId="0" fontId="24" fillId="0" borderId="7" xfId="0" applyFont="1" applyBorder="1" applyAlignment="1">
      <alignment horizontal="right" vertical="center" wrapText="1"/>
    </xf>
    <xf numFmtId="0" fontId="24" fillId="0" borderId="15" xfId="0" applyFont="1" applyBorder="1" applyAlignment="1">
      <alignment horizontal="right" vertical="center" wrapText="1"/>
    </xf>
    <xf numFmtId="0" fontId="23" fillId="0" borderId="16" xfId="0" applyFont="1" applyBorder="1" applyAlignment="1">
      <alignment horizontal="left" vertical="center" wrapText="1"/>
    </xf>
    <xf numFmtId="0" fontId="25" fillId="0" borderId="17" xfId="0" applyFont="1" applyBorder="1" applyAlignment="1">
      <alignment horizontal="center" vertical="center"/>
    </xf>
    <xf numFmtId="0" fontId="24" fillId="0" borderId="16" xfId="0" applyFont="1" applyBorder="1" applyAlignment="1">
      <alignment horizontal="right" vertical="center" wrapText="1"/>
    </xf>
    <xf numFmtId="49" fontId="24" fillId="3" borderId="11" xfId="0" applyNumberFormat="1" applyFont="1" applyFill="1" applyBorder="1" applyAlignment="1">
      <alignment horizontal="center" vertical="center" wrapText="1"/>
    </xf>
    <xf numFmtId="166" fontId="24" fillId="3" borderId="11" xfId="0" applyNumberFormat="1" applyFont="1" applyFill="1" applyBorder="1" applyAlignment="1">
      <alignment horizontal="center" vertical="center" wrapText="1"/>
    </xf>
    <xf numFmtId="0" fontId="24" fillId="0" borderId="18" xfId="0" applyFont="1" applyBorder="1" applyAlignment="1">
      <alignment horizontal="right" vertical="center" wrapText="1"/>
    </xf>
    <xf numFmtId="167" fontId="24" fillId="3" borderId="11" xfId="0" applyNumberFormat="1" applyFont="1" applyFill="1" applyBorder="1" applyAlignment="1">
      <alignment horizontal="center" vertical="center" wrapText="1"/>
    </xf>
    <xf numFmtId="8" fontId="24" fillId="0" borderId="17" xfId="1" applyFont="1" applyFill="1" applyBorder="1" applyAlignment="1">
      <alignment vertical="center" wrapText="1"/>
    </xf>
    <xf numFmtId="14" fontId="24" fillId="3" borderId="11" xfId="0" applyNumberFormat="1" applyFont="1" applyFill="1" applyBorder="1" applyAlignment="1">
      <alignment horizontal="center" vertical="center" wrapText="1"/>
    </xf>
    <xf numFmtId="0" fontId="8" fillId="0" borderId="0" xfId="0" applyFont="1" applyAlignment="1">
      <alignment horizontal="left"/>
    </xf>
    <xf numFmtId="0" fontId="11" fillId="4" borderId="22" xfId="0" applyFont="1" applyFill="1" applyBorder="1" applyAlignment="1">
      <alignment horizontal="left"/>
    </xf>
    <xf numFmtId="0" fontId="0" fillId="4" borderId="8" xfId="0" applyFill="1" applyBorder="1" applyAlignment="1">
      <alignment horizontal="center"/>
    </xf>
    <xf numFmtId="0" fontId="0" fillId="4" borderId="9" xfId="0" applyFill="1" applyBorder="1" applyAlignment="1">
      <alignment horizontal="centerContinuous"/>
    </xf>
    <xf numFmtId="0" fontId="0" fillId="3" borderId="23" xfId="0" applyFill="1" applyBorder="1" applyAlignment="1" applyProtection="1">
      <alignment horizontal="center"/>
      <protection locked="0"/>
    </xf>
    <xf numFmtId="165" fontId="0" fillId="3" borderId="24" xfId="0" applyNumberFormat="1" applyFill="1" applyBorder="1" applyAlignment="1" applyProtection="1">
      <alignment horizontal="center"/>
      <protection locked="0"/>
    </xf>
    <xf numFmtId="0" fontId="18" fillId="0" borderId="0" xfId="0" applyFont="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xf>
    <xf numFmtId="0" fontId="4" fillId="0" borderId="28" xfId="0" applyFont="1" applyBorder="1" applyAlignment="1">
      <alignment horizontal="center" vertical="center" wrapText="1"/>
    </xf>
    <xf numFmtId="0" fontId="0" fillId="2" borderId="30" xfId="0" applyFill="1" applyBorder="1"/>
    <xf numFmtId="0" fontId="0" fillId="0" borderId="0" xfId="0" applyAlignment="1">
      <alignment horizontal="center" vertical="center"/>
    </xf>
    <xf numFmtId="0" fontId="13" fillId="0" borderId="0" xfId="0" applyFont="1" applyAlignment="1">
      <alignment horizontal="center"/>
    </xf>
    <xf numFmtId="3" fontId="0" fillId="5" borderId="11" xfId="0" applyNumberFormat="1" applyFill="1" applyBorder="1" applyAlignment="1" applyProtection="1">
      <alignment horizontal="center"/>
      <protection locked="0"/>
    </xf>
    <xf numFmtId="0" fontId="0" fillId="6" borderId="31" xfId="0" applyFill="1" applyBorder="1" applyAlignment="1" applyProtection="1">
      <alignment horizontal="center"/>
      <protection locked="0"/>
    </xf>
    <xf numFmtId="0" fontId="13" fillId="0" borderId="10" xfId="0" applyFont="1" applyBorder="1" applyAlignment="1">
      <alignment horizontal="center" vertical="center" wrapText="1"/>
    </xf>
    <xf numFmtId="0" fontId="13" fillId="0" borderId="33" xfId="0" applyFont="1" applyBorder="1" applyAlignment="1">
      <alignment horizontal="center" vertical="center" wrapText="1"/>
    </xf>
    <xf numFmtId="0" fontId="5" fillId="6" borderId="35" xfId="0" applyFont="1" applyFill="1" applyBorder="1" applyAlignment="1">
      <alignment horizontal="center"/>
    </xf>
    <xf numFmtId="0" fontId="0" fillId="6" borderId="15" xfId="0" applyFill="1" applyBorder="1" applyAlignment="1" applyProtection="1">
      <alignment horizontal="center"/>
      <protection locked="0"/>
    </xf>
    <xf numFmtId="0" fontId="19" fillId="4" borderId="37" xfId="0" applyFont="1" applyFill="1" applyBorder="1" applyAlignment="1">
      <alignment horizontal="centerContinuous"/>
    </xf>
    <xf numFmtId="0" fontId="13" fillId="0" borderId="38" xfId="0" applyFont="1" applyBorder="1" applyAlignment="1">
      <alignment horizontal="center" vertical="center" wrapText="1"/>
    </xf>
    <xf numFmtId="0" fontId="0" fillId="0" borderId="15" xfId="0" applyBorder="1"/>
    <xf numFmtId="4" fontId="0" fillId="3" borderId="14" xfId="0" applyNumberFormat="1" applyFill="1" applyBorder="1" applyAlignment="1" applyProtection="1">
      <alignment horizontal="center"/>
      <protection locked="0"/>
    </xf>
    <xf numFmtId="2" fontId="0" fillId="0" borderId="0" xfId="0" applyNumberFormat="1"/>
    <xf numFmtId="3" fontId="13" fillId="2" borderId="41" xfId="0" applyNumberFormat="1" applyFont="1" applyFill="1" applyBorder="1" applyAlignment="1">
      <alignment horizontal="center"/>
    </xf>
    <xf numFmtId="0" fontId="13" fillId="0" borderId="43" xfId="0" applyFont="1" applyBorder="1"/>
    <xf numFmtId="3" fontId="13" fillId="2" borderId="29" xfId="0" applyNumberFormat="1" applyFont="1" applyFill="1" applyBorder="1" applyAlignment="1">
      <alignment horizontal="center"/>
    </xf>
    <xf numFmtId="0" fontId="0" fillId="0" borderId="8" xfId="0" applyBorder="1"/>
    <xf numFmtId="0" fontId="0" fillId="0" borderId="44" xfId="0" applyBorder="1" applyAlignment="1">
      <alignment horizontal="center" vertical="center"/>
    </xf>
    <xf numFmtId="0" fontId="0" fillId="0" borderId="29" xfId="0" applyBorder="1" applyAlignment="1">
      <alignment horizontal="center" vertical="center"/>
    </xf>
    <xf numFmtId="6" fontId="0" fillId="6" borderId="15" xfId="1" applyNumberFormat="1" applyFont="1" applyFill="1" applyBorder="1" applyAlignment="1" applyProtection="1">
      <alignment horizontal="right"/>
      <protection locked="0"/>
    </xf>
    <xf numFmtId="0" fontId="27" fillId="0" borderId="0" xfId="0" applyFont="1" applyAlignment="1">
      <alignment horizontal="left"/>
    </xf>
    <xf numFmtId="0" fontId="0" fillId="0" borderId="45" xfId="0" applyBorder="1" applyAlignment="1">
      <alignment horizontal="center"/>
    </xf>
    <xf numFmtId="0" fontId="6" fillId="0" borderId="0" xfId="0" applyFont="1"/>
    <xf numFmtId="0" fontId="10" fillId="0" borderId="26" xfId="0" applyFont="1" applyBorder="1" applyAlignment="1">
      <alignment horizontal="right" vertical="center"/>
    </xf>
    <xf numFmtId="6" fontId="13" fillId="6" borderId="15" xfId="1" applyNumberFormat="1" applyFont="1" applyFill="1" applyBorder="1" applyAlignment="1" applyProtection="1">
      <alignment horizontal="right"/>
      <protection locked="0"/>
    </xf>
    <xf numFmtId="6" fontId="13" fillId="3" borderId="11" xfId="1" applyNumberFormat="1" applyFont="1" applyFill="1" applyBorder="1" applyAlignment="1" applyProtection="1">
      <alignment horizontal="right"/>
      <protection locked="0"/>
    </xf>
    <xf numFmtId="0" fontId="26" fillId="0" borderId="33" xfId="0" applyFont="1" applyBorder="1"/>
    <xf numFmtId="0" fontId="9" fillId="0" borderId="33" xfId="0" applyFont="1" applyBorder="1" applyAlignment="1">
      <alignment horizontal="right"/>
    </xf>
    <xf numFmtId="0" fontId="0" fillId="7" borderId="20" xfId="0" applyFill="1" applyBorder="1"/>
    <xf numFmtId="165" fontId="0" fillId="7" borderId="40" xfId="0" applyNumberFormat="1" applyFill="1" applyBorder="1" applyAlignment="1" applyProtection="1">
      <alignment horizontal="center"/>
      <protection locked="0"/>
    </xf>
    <xf numFmtId="0" fontId="11" fillId="7" borderId="20" xfId="0" applyFont="1" applyFill="1" applyBorder="1" applyAlignment="1">
      <alignment horizontal="left"/>
    </xf>
    <xf numFmtId="0" fontId="0" fillId="7" borderId="47" xfId="0" applyFill="1" applyBorder="1"/>
    <xf numFmtId="0" fontId="9" fillId="7" borderId="19" xfId="0" applyFont="1" applyFill="1" applyBorder="1"/>
    <xf numFmtId="8" fontId="13" fillId="0" borderId="3" xfId="1" applyFont="1" applyBorder="1" applyAlignment="1">
      <alignment horizontal="right"/>
    </xf>
    <xf numFmtId="2" fontId="0" fillId="10" borderId="11" xfId="0" applyNumberFormat="1" applyFill="1" applyBorder="1" applyAlignment="1">
      <alignment horizontal="center"/>
    </xf>
    <xf numFmtId="3" fontId="0" fillId="11" borderId="14" xfId="0" applyNumberFormat="1" applyFill="1" applyBorder="1" applyAlignment="1" applyProtection="1">
      <alignment horizontal="center"/>
      <protection locked="0"/>
    </xf>
    <xf numFmtId="0" fontId="4" fillId="0" borderId="0" xfId="0" applyFont="1"/>
    <xf numFmtId="0" fontId="4" fillId="0" borderId="33" xfId="0" applyFont="1" applyBorder="1" applyAlignment="1">
      <alignment horizontal="center" vertical="center" wrapText="1"/>
    </xf>
    <xf numFmtId="0" fontId="4" fillId="0" borderId="0" xfId="0" applyFont="1" applyAlignment="1">
      <alignment horizontal="left"/>
    </xf>
    <xf numFmtId="0" fontId="29" fillId="0" borderId="0" xfId="0" applyFont="1"/>
    <xf numFmtId="165" fontId="0" fillId="13" borderId="16" xfId="0" applyNumberFormat="1" applyFill="1" applyBorder="1" applyAlignment="1" applyProtection="1">
      <alignment horizontal="center"/>
      <protection locked="0"/>
    </xf>
    <xf numFmtId="5" fontId="10" fillId="13" borderId="46" xfId="0" applyNumberFormat="1" applyFont="1" applyFill="1" applyBorder="1" applyAlignment="1" applyProtection="1">
      <alignment horizontal="center"/>
      <protection locked="0"/>
    </xf>
    <xf numFmtId="0" fontId="0" fillId="3" borderId="11" xfId="0" applyFill="1" applyBorder="1" applyAlignment="1" applyProtection="1">
      <alignment horizontal="left"/>
      <protection locked="0"/>
    </xf>
    <xf numFmtId="0" fontId="30" fillId="0" borderId="0" xfId="0" applyFont="1"/>
    <xf numFmtId="0" fontId="32" fillId="0" borderId="0" xfId="0" applyFont="1"/>
    <xf numFmtId="0" fontId="33" fillId="0" borderId="0" xfId="2" applyFont="1" applyAlignment="1" applyProtection="1"/>
    <xf numFmtId="0" fontId="0" fillId="0" borderId="11" xfId="0" applyBorder="1"/>
    <xf numFmtId="168" fontId="0" fillId="3" borderId="14" xfId="0" applyNumberFormat="1" applyFill="1" applyBorder="1" applyAlignment="1" applyProtection="1">
      <alignment horizontal="center"/>
      <protection locked="0"/>
    </xf>
    <xf numFmtId="0" fontId="4" fillId="0" borderId="34" xfId="0" applyFont="1" applyBorder="1" applyAlignment="1">
      <alignment horizontal="center" vertical="center" wrapText="1"/>
    </xf>
    <xf numFmtId="6" fontId="13" fillId="12" borderId="55" xfId="1" applyNumberFormat="1" applyFont="1" applyFill="1" applyBorder="1" applyAlignment="1">
      <alignment horizontal="right"/>
    </xf>
    <xf numFmtId="4" fontId="0" fillId="3" borderId="11" xfId="0" applyNumberFormat="1" applyFill="1" applyBorder="1" applyAlignment="1" applyProtection="1">
      <alignment horizontal="center"/>
      <protection locked="0"/>
    </xf>
    <xf numFmtId="3" fontId="0" fillId="11" borderId="11" xfId="0" applyNumberFormat="1" applyFill="1" applyBorder="1" applyAlignment="1" applyProtection="1">
      <alignment horizontal="center"/>
      <protection locked="0"/>
    </xf>
    <xf numFmtId="1" fontId="0" fillId="3" borderId="11" xfId="0" applyNumberFormat="1" applyFill="1" applyBorder="1" applyAlignment="1" applyProtection="1">
      <alignment horizontal="center"/>
      <protection locked="0"/>
    </xf>
    <xf numFmtId="168" fontId="0" fillId="3" borderId="11" xfId="0" applyNumberFormat="1" applyFill="1" applyBorder="1" applyAlignment="1" applyProtection="1">
      <alignment horizontal="center"/>
      <protection locked="0"/>
    </xf>
    <xf numFmtId="168" fontId="0" fillId="3" borderId="14" xfId="0" applyNumberFormat="1" applyFill="1" applyBorder="1" applyAlignment="1" applyProtection="1">
      <alignment horizontal="left" indent="2"/>
      <protection locked="0"/>
    </xf>
    <xf numFmtId="0" fontId="0" fillId="11" borderId="31" xfId="0" applyFill="1" applyBorder="1" applyAlignment="1" applyProtection="1">
      <alignment horizontal="center"/>
      <protection locked="0"/>
    </xf>
    <xf numFmtId="0" fontId="35" fillId="0" borderId="0" xfId="0" applyFont="1"/>
    <xf numFmtId="164" fontId="0" fillId="0" borderId="0" xfId="0" applyNumberFormat="1"/>
    <xf numFmtId="164" fontId="0" fillId="0" borderId="0" xfId="0" applyNumberFormat="1" applyAlignment="1">
      <alignment horizontal="right"/>
    </xf>
    <xf numFmtId="0" fontId="0" fillId="0" borderId="56" xfId="0" applyBorder="1" applyAlignment="1">
      <alignment horizontal="left"/>
    </xf>
    <xf numFmtId="0" fontId="0" fillId="8" borderId="25" xfId="0" applyFill="1" applyBorder="1" applyAlignment="1">
      <alignment horizontal="center"/>
    </xf>
    <xf numFmtId="0" fontId="0" fillId="8" borderId="26" xfId="0" applyFill="1" applyBorder="1" applyAlignment="1">
      <alignment horizontal="center"/>
    </xf>
    <xf numFmtId="0" fontId="0" fillId="8" borderId="54" xfId="0" applyFill="1" applyBorder="1" applyAlignment="1">
      <alignment horizontal="center"/>
    </xf>
    <xf numFmtId="0" fontId="0" fillId="0" borderId="36" xfId="0" applyBorder="1" applyAlignment="1">
      <alignment horizontal="center"/>
    </xf>
    <xf numFmtId="0" fontId="4" fillId="0" borderId="56" xfId="0" applyFont="1" applyBorder="1" applyAlignment="1">
      <alignment horizontal="left" vertical="center" wrapText="1"/>
    </xf>
    <xf numFmtId="0" fontId="0" fillId="0" borderId="1" xfId="0" applyBorder="1" applyAlignment="1">
      <alignment vertical="center" wrapText="1"/>
    </xf>
    <xf numFmtId="0" fontId="0" fillId="0" borderId="31" xfId="0" applyBorder="1"/>
    <xf numFmtId="0" fontId="29" fillId="0" borderId="17" xfId="0" applyFont="1" applyBorder="1"/>
    <xf numFmtId="0" fontId="0" fillId="0" borderId="5" xfId="0" applyBorder="1" applyAlignment="1">
      <alignment horizontal="left" vertical="center" wrapText="1"/>
    </xf>
    <xf numFmtId="0" fontId="0" fillId="0" borderId="14" xfId="0" applyBorder="1"/>
    <xf numFmtId="0" fontId="0" fillId="0" borderId="5" xfId="0" applyBorder="1" applyAlignment="1">
      <alignment vertical="center" wrapText="1"/>
    </xf>
    <xf numFmtId="0" fontId="0" fillId="0" borderId="18" xfId="0" applyBorder="1" applyAlignment="1">
      <alignment horizontal="center"/>
    </xf>
    <xf numFmtId="0" fontId="29" fillId="0" borderId="52" xfId="0" applyFont="1" applyBorder="1" applyAlignment="1">
      <alignment horizontal="center"/>
    </xf>
    <xf numFmtId="0" fontId="0" fillId="11" borderId="11" xfId="0" applyFill="1" applyBorder="1" applyAlignment="1" applyProtection="1">
      <alignment horizontal="center"/>
      <protection locked="0"/>
    </xf>
    <xf numFmtId="169" fontId="0" fillId="6" borderId="14" xfId="0" applyNumberFormat="1" applyFill="1" applyBorder="1" applyAlignment="1" applyProtection="1">
      <alignment horizontal="center"/>
      <protection locked="0"/>
    </xf>
    <xf numFmtId="3" fontId="0" fillId="5" borderId="14" xfId="0" applyNumberFormat="1" applyFill="1" applyBorder="1" applyAlignment="1">
      <alignment horizontal="center"/>
    </xf>
    <xf numFmtId="3" fontId="0" fillId="5" borderId="11" xfId="0" applyNumberFormat="1" applyFill="1" applyBorder="1" applyAlignment="1">
      <alignment horizontal="center"/>
    </xf>
    <xf numFmtId="3" fontId="0" fillId="5" borderId="36" xfId="0" applyNumberFormat="1" applyFill="1" applyBorder="1" applyAlignment="1">
      <alignment horizontal="center"/>
    </xf>
    <xf numFmtId="6" fontId="0" fillId="5" borderId="32" xfId="1" applyNumberFormat="1" applyFont="1" applyFill="1" applyBorder="1" applyAlignment="1" applyProtection="1">
      <alignment horizontal="right"/>
    </xf>
    <xf numFmtId="3" fontId="0" fillId="0" borderId="14" xfId="0" applyNumberFormat="1" applyBorder="1" applyAlignment="1">
      <alignment horizontal="center"/>
    </xf>
    <xf numFmtId="3" fontId="0" fillId="0" borderId="11" xfId="0" applyNumberFormat="1" applyBorder="1" applyAlignment="1">
      <alignment horizontal="center"/>
    </xf>
    <xf numFmtId="3" fontId="0" fillId="0" borderId="36" xfId="0" applyNumberFormat="1" applyBorder="1" applyAlignment="1">
      <alignment horizontal="center"/>
    </xf>
    <xf numFmtId="6" fontId="0" fillId="2" borderId="32" xfId="1" applyNumberFormat="1" applyFont="1" applyFill="1" applyBorder="1" applyAlignment="1" applyProtection="1">
      <alignment horizontal="right"/>
    </xf>
    <xf numFmtId="6" fontId="0" fillId="2" borderId="42" xfId="1" applyNumberFormat="1" applyFont="1" applyFill="1" applyBorder="1" applyAlignment="1" applyProtection="1">
      <alignment horizontal="right"/>
    </xf>
    <xf numFmtId="1" fontId="0" fillId="6" borderId="31" xfId="0" applyNumberFormat="1" applyFill="1" applyBorder="1" applyAlignment="1" applyProtection="1">
      <alignment horizontal="center"/>
      <protection locked="0"/>
    </xf>
    <xf numFmtId="0" fontId="0" fillId="0" borderId="25" xfId="0" applyBorder="1" applyAlignment="1">
      <alignment horizontal="center"/>
    </xf>
    <xf numFmtId="0" fontId="0" fillId="0" borderId="26" xfId="0" applyBorder="1" applyAlignment="1">
      <alignment horizontal="center"/>
    </xf>
    <xf numFmtId="0" fontId="0" fillId="0" borderId="54" xfId="0" applyBorder="1" applyAlignment="1">
      <alignment horizontal="center"/>
    </xf>
    <xf numFmtId="0" fontId="0" fillId="0" borderId="0" xfId="0" applyAlignment="1">
      <alignment horizontal="center"/>
    </xf>
    <xf numFmtId="0" fontId="19" fillId="4" borderId="21" xfId="0" applyFont="1" applyFill="1" applyBorder="1" applyAlignment="1">
      <alignment horizontal="center"/>
    </xf>
    <xf numFmtId="0" fontId="8" fillId="0" borderId="0" xfId="0" applyFont="1" applyAlignment="1">
      <alignment horizontal="center"/>
    </xf>
    <xf numFmtId="0" fontId="8" fillId="0" borderId="33" xfId="0" applyFont="1" applyBorder="1" applyAlignment="1">
      <alignment horizontal="center"/>
    </xf>
    <xf numFmtId="0" fontId="8" fillId="7" borderId="20" xfId="0" applyFont="1" applyFill="1" applyBorder="1" applyAlignment="1">
      <alignment horizontal="center"/>
    </xf>
    <xf numFmtId="0" fontId="8" fillId="7" borderId="47" xfId="0" applyFont="1" applyFill="1" applyBorder="1" applyAlignment="1">
      <alignment horizontal="center"/>
    </xf>
    <xf numFmtId="0" fontId="8" fillId="7" borderId="48" xfId="0" applyFont="1" applyFill="1" applyBorder="1" applyAlignment="1">
      <alignment horizontal="center"/>
    </xf>
    <xf numFmtId="5" fontId="16" fillId="2" borderId="11" xfId="0" applyNumberFormat="1" applyFont="1" applyFill="1" applyBorder="1" applyAlignment="1">
      <alignment horizontal="center"/>
    </xf>
    <xf numFmtId="5" fontId="4" fillId="2" borderId="29" xfId="0" applyNumberFormat="1" applyFont="1" applyFill="1" applyBorder="1" applyAlignment="1">
      <alignment horizontal="center"/>
    </xf>
    <xf numFmtId="0" fontId="4" fillId="0" borderId="62" xfId="0" applyFont="1" applyBorder="1" applyAlignment="1">
      <alignment horizontal="center" vertical="center" wrapText="1"/>
    </xf>
    <xf numFmtId="0" fontId="0" fillId="0" borderId="17" xfId="0" applyBorder="1" applyAlignment="1">
      <alignment horizontal="center"/>
    </xf>
    <xf numFmtId="0" fontId="0" fillId="0" borderId="63" xfId="0" applyBorder="1" applyAlignment="1">
      <alignment horizontal="center" vertical="center"/>
    </xf>
    <xf numFmtId="0" fontId="0" fillId="0" borderId="14" xfId="0" applyBorder="1" applyAlignment="1">
      <alignment wrapText="1"/>
    </xf>
    <xf numFmtId="0" fontId="0" fillId="0" borderId="26" xfId="0" applyBorder="1"/>
    <xf numFmtId="0" fontId="0" fillId="0" borderId="7" xfId="0" applyBorder="1"/>
    <xf numFmtId="0" fontId="0" fillId="14" borderId="25" xfId="0" applyFill="1" applyBorder="1" applyAlignment="1">
      <alignment horizontal="center"/>
    </xf>
    <xf numFmtId="0" fontId="0" fillId="14" borderId="26" xfId="0" applyFill="1" applyBorder="1" applyAlignment="1">
      <alignment horizontal="center"/>
    </xf>
    <xf numFmtId="0" fontId="0" fillId="14" borderId="54" xfId="0" applyFill="1" applyBorder="1" applyAlignment="1">
      <alignment horizontal="center"/>
    </xf>
    <xf numFmtId="170" fontId="0" fillId="16" borderId="11" xfId="0" applyNumberFormat="1" applyFill="1" applyBorder="1" applyAlignment="1">
      <alignment horizontal="center" vertical="center"/>
    </xf>
    <xf numFmtId="170" fontId="0" fillId="16" borderId="15" xfId="0" applyNumberFormat="1" applyFill="1" applyBorder="1" applyAlignment="1">
      <alignment horizontal="center" vertical="center"/>
    </xf>
    <xf numFmtId="170" fontId="0" fillId="16" borderId="24" xfId="0" applyNumberFormat="1" applyFill="1" applyBorder="1" applyAlignment="1">
      <alignment horizontal="center" vertical="center"/>
    </xf>
    <xf numFmtId="0" fontId="0" fillId="0" borderId="11" xfId="0" applyBorder="1" applyAlignment="1">
      <alignment horizontal="left"/>
    </xf>
    <xf numFmtId="0" fontId="29" fillId="9" borderId="60" xfId="0" applyFont="1" applyFill="1" applyBorder="1" applyAlignment="1">
      <alignment horizontal="left"/>
    </xf>
    <xf numFmtId="0" fontId="0" fillId="9" borderId="34" xfId="0" applyFill="1" applyBorder="1" applyAlignment="1">
      <alignment horizontal="left"/>
    </xf>
    <xf numFmtId="0" fontId="0" fillId="9" borderId="39" xfId="0" applyFill="1" applyBorder="1" applyAlignment="1">
      <alignment horizontal="left"/>
    </xf>
    <xf numFmtId="0" fontId="0" fillId="8" borderId="60" xfId="0" applyFill="1" applyBorder="1" applyAlignment="1">
      <alignment horizontal="center"/>
    </xf>
    <xf numFmtId="0" fontId="0" fillId="8" borderId="33" xfId="0" applyFill="1" applyBorder="1" applyAlignment="1">
      <alignment horizontal="center"/>
    </xf>
    <xf numFmtId="0" fontId="0" fillId="8" borderId="38" xfId="0" applyFill="1" applyBorder="1" applyAlignment="1">
      <alignment horizontal="center"/>
    </xf>
    <xf numFmtId="170" fontId="0" fillId="16" borderId="68" xfId="0" applyNumberFormat="1" applyFill="1" applyBorder="1" applyAlignment="1">
      <alignment horizontal="center" vertical="center"/>
    </xf>
    <xf numFmtId="0" fontId="0" fillId="0" borderId="29" xfId="0" applyBorder="1" applyAlignment="1">
      <alignment horizontal="left"/>
    </xf>
    <xf numFmtId="170" fontId="0" fillId="16" borderId="29" xfId="0" applyNumberFormat="1" applyFill="1" applyBorder="1" applyAlignment="1">
      <alignment horizontal="center" vertical="center"/>
    </xf>
    <xf numFmtId="170" fontId="0" fillId="16" borderId="50" xfId="0" applyNumberFormat="1" applyFill="1" applyBorder="1" applyAlignment="1">
      <alignment horizontal="center" vertical="center"/>
    </xf>
    <xf numFmtId="0" fontId="29" fillId="9" borderId="60" xfId="0" applyFont="1" applyFill="1" applyBorder="1" applyAlignment="1">
      <alignment horizontal="left" wrapText="1"/>
    </xf>
    <xf numFmtId="0" fontId="0" fillId="8" borderId="29" xfId="0" applyFill="1" applyBorder="1" applyAlignment="1">
      <alignment horizontal="center"/>
    </xf>
    <xf numFmtId="0" fontId="0" fillId="8" borderId="50" xfId="0" applyFill="1" applyBorder="1" applyAlignment="1">
      <alignment horizontal="center"/>
    </xf>
    <xf numFmtId="0" fontId="0" fillId="8" borderId="43" xfId="0" applyFill="1" applyBorder="1" applyAlignment="1">
      <alignment horizontal="center"/>
    </xf>
    <xf numFmtId="0" fontId="0" fillId="0" borderId="15" xfId="0" applyBorder="1" applyAlignment="1">
      <alignment horizontal="left"/>
    </xf>
    <xf numFmtId="0" fontId="0" fillId="0" borderId="50" xfId="0" applyBorder="1" applyAlignment="1">
      <alignment horizontal="left"/>
    </xf>
    <xf numFmtId="170" fontId="0" fillId="16" borderId="26" xfId="0" applyNumberFormat="1" applyFill="1" applyBorder="1" applyAlignment="1">
      <alignment horizontal="center" vertical="center"/>
    </xf>
    <xf numFmtId="170" fontId="0" fillId="16" borderId="54" xfId="0" applyNumberFormat="1" applyFill="1" applyBorder="1" applyAlignment="1">
      <alignment horizontal="center" vertical="center"/>
    </xf>
    <xf numFmtId="170" fontId="0" fillId="8" borderId="53" xfId="0" applyNumberFormat="1" applyFill="1" applyBorder="1" applyAlignment="1">
      <alignment horizontal="center" vertical="center"/>
    </xf>
    <xf numFmtId="170" fontId="0" fillId="8" borderId="39" xfId="0" applyNumberFormat="1" applyFill="1" applyBorder="1" applyAlignment="1">
      <alignment horizontal="center" vertical="center"/>
    </xf>
    <xf numFmtId="170" fontId="0" fillId="8" borderId="23" xfId="0" applyNumberFormat="1" applyFill="1" applyBorder="1" applyAlignment="1">
      <alignment horizontal="center" vertical="center"/>
    </xf>
    <xf numFmtId="170" fontId="0" fillId="8" borderId="25" xfId="0" applyNumberFormat="1" applyFill="1" applyBorder="1" applyAlignment="1">
      <alignment horizontal="center" vertical="center"/>
    </xf>
    <xf numFmtId="170" fontId="0" fillId="8" borderId="26" xfId="0" applyNumberFormat="1" applyFill="1" applyBorder="1" applyAlignment="1">
      <alignment horizontal="center" vertical="center"/>
    </xf>
    <xf numFmtId="170" fontId="0" fillId="8" borderId="54" xfId="0" applyNumberFormat="1" applyFill="1" applyBorder="1" applyAlignment="1">
      <alignment horizontal="center" vertical="center"/>
    </xf>
    <xf numFmtId="170" fontId="0" fillId="8" borderId="45" xfId="0" applyNumberFormat="1" applyFill="1" applyBorder="1" applyAlignment="1">
      <alignment horizontal="center" vertical="center"/>
    </xf>
    <xf numFmtId="170" fontId="0" fillId="8" borderId="29" xfId="0" applyNumberFormat="1" applyFill="1" applyBorder="1" applyAlignment="1">
      <alignment horizontal="center" vertical="center"/>
    </xf>
    <xf numFmtId="170" fontId="0" fillId="8" borderId="50" xfId="0" applyNumberFormat="1" applyFill="1" applyBorder="1" applyAlignment="1">
      <alignment horizontal="center" vertical="center"/>
    </xf>
    <xf numFmtId="170" fontId="0" fillId="8" borderId="57" xfId="0" applyNumberFormat="1" applyFill="1" applyBorder="1" applyAlignment="1">
      <alignment horizontal="center" vertical="center"/>
    </xf>
    <xf numFmtId="170" fontId="0" fillId="8" borderId="55" xfId="0" applyNumberFormat="1" applyFill="1" applyBorder="1" applyAlignment="1">
      <alignment horizontal="center" vertical="center"/>
    </xf>
    <xf numFmtId="170" fontId="0" fillId="8" borderId="58" xfId="0" applyNumberFormat="1" applyFill="1" applyBorder="1" applyAlignment="1">
      <alignment horizontal="center" vertical="center"/>
    </xf>
    <xf numFmtId="170" fontId="0" fillId="8" borderId="9" xfId="0" applyNumberFormat="1" applyFill="1" applyBorder="1" applyAlignment="1">
      <alignment horizontal="center" vertical="center"/>
    </xf>
    <xf numFmtId="170" fontId="0" fillId="8" borderId="44" xfId="0" applyNumberFormat="1" applyFill="1" applyBorder="1" applyAlignment="1">
      <alignment horizontal="center" vertical="center"/>
    </xf>
    <xf numFmtId="170" fontId="0" fillId="8" borderId="15" xfId="0" applyNumberFormat="1" applyFill="1" applyBorder="1" applyAlignment="1">
      <alignment horizontal="center" vertical="center"/>
    </xf>
    <xf numFmtId="170" fontId="0" fillId="14" borderId="53" xfId="0" applyNumberFormat="1" applyFill="1" applyBorder="1" applyAlignment="1">
      <alignment horizontal="center" vertical="center"/>
    </xf>
    <xf numFmtId="170" fontId="0" fillId="14" borderId="39" xfId="0" applyNumberFormat="1" applyFill="1" applyBorder="1" applyAlignment="1">
      <alignment horizontal="center" vertical="center"/>
    </xf>
    <xf numFmtId="170" fontId="0" fillId="14" borderId="23" xfId="0" applyNumberFormat="1" applyFill="1" applyBorder="1" applyAlignment="1">
      <alignment horizontal="center" vertical="center"/>
    </xf>
    <xf numFmtId="170" fontId="0" fillId="14" borderId="45" xfId="0" applyNumberFormat="1" applyFill="1" applyBorder="1" applyAlignment="1">
      <alignment horizontal="center" vertical="center"/>
    </xf>
    <xf numFmtId="170" fontId="0" fillId="14" borderId="29" xfId="0" applyNumberFormat="1" applyFill="1" applyBorder="1" applyAlignment="1">
      <alignment horizontal="center" vertical="center"/>
    </xf>
    <xf numFmtId="170" fontId="0" fillId="14" borderId="50" xfId="0" applyNumberFormat="1" applyFill="1" applyBorder="1" applyAlignment="1">
      <alignment horizontal="center" vertical="center"/>
    </xf>
    <xf numFmtId="169" fontId="0" fillId="3" borderId="14" xfId="0" applyNumberFormat="1" applyFill="1" applyBorder="1" applyAlignment="1" applyProtection="1">
      <alignment horizontal="center"/>
      <protection locked="0"/>
    </xf>
    <xf numFmtId="1" fontId="0" fillId="11" borderId="14" xfId="0" applyNumberFormat="1" applyFill="1" applyBorder="1" applyAlignment="1" applyProtection="1">
      <alignment horizontal="center"/>
      <protection locked="0"/>
    </xf>
    <xf numFmtId="1" fontId="0" fillId="11" borderId="11" xfId="0" applyNumberFormat="1" applyFill="1" applyBorder="1" applyAlignment="1" applyProtection="1">
      <alignment horizontal="center"/>
      <protection locked="0"/>
    </xf>
    <xf numFmtId="0" fontId="19" fillId="4" borderId="19" xfId="0" applyFont="1" applyFill="1" applyBorder="1" applyAlignment="1">
      <alignment horizontal="left"/>
    </xf>
    <xf numFmtId="0" fontId="19" fillId="4" borderId="20" xfId="0" applyFont="1" applyFill="1" applyBorder="1" applyAlignment="1">
      <alignment horizontal="left"/>
    </xf>
    <xf numFmtId="0" fontId="19" fillId="4" borderId="21" xfId="0" applyFont="1" applyFill="1" applyBorder="1" applyAlignment="1">
      <alignment horizontal="left"/>
    </xf>
    <xf numFmtId="0" fontId="22" fillId="0" borderId="51" xfId="0" applyFont="1" applyBorder="1" applyAlignment="1">
      <alignment horizontal="left" wrapText="1"/>
    </xf>
    <xf numFmtId="0" fontId="22" fillId="0" borderId="49" xfId="0" applyFont="1" applyBorder="1" applyAlignment="1">
      <alignment horizontal="left" wrapText="1"/>
    </xf>
    <xf numFmtId="0" fontId="22" fillId="0" borderId="43" xfId="0" applyFont="1" applyBorder="1" applyAlignment="1">
      <alignment horizontal="left" wrapText="1"/>
    </xf>
    <xf numFmtId="0" fontId="4" fillId="0" borderId="2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4" borderId="36" xfId="0" applyFont="1" applyFill="1" applyBorder="1" applyAlignment="1">
      <alignment horizontal="center"/>
    </xf>
    <xf numFmtId="0" fontId="19" fillId="4" borderId="5" xfId="0" applyFont="1" applyFill="1" applyBorder="1" applyAlignment="1">
      <alignment horizontal="center"/>
    </xf>
    <xf numFmtId="0" fontId="19" fillId="4" borderId="14" xfId="0" applyFont="1" applyFill="1" applyBorder="1" applyAlignment="1">
      <alignment horizontal="center"/>
    </xf>
    <xf numFmtId="0" fontId="0" fillId="0" borderId="69" xfId="0" applyBorder="1" applyAlignment="1">
      <alignment horizontal="center"/>
    </xf>
    <xf numFmtId="0" fontId="0" fillId="0" borderId="0" xfId="0" applyAlignment="1">
      <alignment horizontal="center"/>
    </xf>
    <xf numFmtId="0" fontId="29" fillId="0" borderId="60" xfId="0" applyFont="1" applyBorder="1" applyAlignment="1">
      <alignment horizontal="left"/>
    </xf>
    <xf numFmtId="0" fontId="29" fillId="0" borderId="57" xfId="0" applyFont="1" applyBorder="1" applyAlignment="1">
      <alignment horizontal="left"/>
    </xf>
    <xf numFmtId="0" fontId="0" fillId="0" borderId="33" xfId="0" applyBorder="1" applyAlignment="1">
      <alignment horizontal="left"/>
    </xf>
    <xf numFmtId="0" fontId="0" fillId="0" borderId="55" xfId="0" applyBorder="1" applyAlignment="1">
      <alignment horizontal="left"/>
    </xf>
    <xf numFmtId="0" fontId="29" fillId="0" borderId="59" xfId="0" applyFont="1" applyBorder="1" applyAlignment="1">
      <alignment horizontal="left"/>
    </xf>
    <xf numFmtId="0" fontId="0" fillId="0" borderId="7" xfId="0" applyBorder="1" applyAlignment="1">
      <alignment horizontal="left"/>
    </xf>
    <xf numFmtId="0" fontId="0" fillId="0" borderId="34" xfId="0" applyBorder="1" applyAlignment="1">
      <alignment horizontal="left"/>
    </xf>
    <xf numFmtId="0" fontId="0" fillId="0" borderId="16" xfId="0" applyBorder="1" applyAlignment="1">
      <alignment horizontal="left"/>
    </xf>
    <xf numFmtId="0" fontId="0" fillId="0" borderId="61" xfId="0" applyBorder="1" applyAlignment="1">
      <alignment horizontal="left"/>
    </xf>
    <xf numFmtId="0" fontId="29" fillId="0" borderId="60" xfId="0" applyFont="1" applyBorder="1" applyAlignment="1">
      <alignment horizontal="left" wrapText="1"/>
    </xf>
    <xf numFmtId="0" fontId="29" fillId="0" borderId="59" xfId="0" applyFont="1" applyBorder="1" applyAlignment="1">
      <alignment horizontal="left" wrapText="1"/>
    </xf>
    <xf numFmtId="0" fontId="29" fillId="0" borderId="57" xfId="0" applyFont="1" applyBorder="1" applyAlignment="1">
      <alignment horizontal="left" wrapText="1"/>
    </xf>
    <xf numFmtId="164" fontId="0" fillId="15" borderId="22" xfId="0" applyNumberFormat="1" applyFill="1" applyBorder="1" applyAlignment="1">
      <alignment horizontal="center" vertical="center"/>
    </xf>
    <xf numFmtId="164" fontId="0" fillId="15" borderId="8" xfId="0" applyNumberFormat="1" applyFill="1" applyBorder="1" applyAlignment="1">
      <alignment horizontal="center" vertical="center"/>
    </xf>
    <xf numFmtId="164" fontId="0" fillId="15" borderId="9" xfId="0" applyNumberFormat="1" applyFill="1" applyBorder="1" applyAlignment="1">
      <alignment horizontal="center" vertical="center"/>
    </xf>
    <xf numFmtId="164" fontId="0" fillId="15" borderId="66" xfId="0" applyNumberFormat="1" applyFill="1" applyBorder="1" applyAlignment="1">
      <alignment horizontal="center" vertical="center"/>
    </xf>
    <xf numFmtId="164" fontId="0" fillId="15" borderId="56" xfId="0" applyNumberFormat="1" applyFill="1" applyBorder="1" applyAlignment="1">
      <alignment horizontal="center" vertical="center"/>
    </xf>
    <xf numFmtId="164" fontId="0" fillId="15" borderId="67" xfId="0" applyNumberFormat="1" applyFill="1" applyBorder="1" applyAlignment="1">
      <alignment horizontal="center" vertical="center"/>
    </xf>
    <xf numFmtId="0" fontId="29" fillId="9" borderId="22" xfId="0" applyFont="1" applyFill="1" applyBorder="1" applyAlignment="1">
      <alignment horizontal="center"/>
    </xf>
    <xf numFmtId="0" fontId="29" fillId="9" borderId="8" xfId="0" applyFont="1" applyFill="1" applyBorder="1" applyAlignment="1">
      <alignment horizontal="center"/>
    </xf>
    <xf numFmtId="0" fontId="29" fillId="9" borderId="65" xfId="0" applyFont="1" applyFill="1" applyBorder="1" applyAlignment="1">
      <alignment horizontal="center"/>
    </xf>
    <xf numFmtId="0" fontId="29" fillId="9" borderId="25" xfId="0" applyFont="1" applyFill="1" applyBorder="1" applyAlignment="1">
      <alignment horizontal="center"/>
    </xf>
    <xf numFmtId="0" fontId="29" fillId="9" borderId="59" xfId="0" applyFont="1" applyFill="1" applyBorder="1" applyAlignment="1">
      <alignment horizontal="center"/>
    </xf>
    <xf numFmtId="0" fontId="29" fillId="9" borderId="57" xfId="0" applyFont="1" applyFill="1" applyBorder="1" applyAlignment="1">
      <alignment horizontal="center"/>
    </xf>
    <xf numFmtId="0" fontId="29" fillId="9" borderId="26" xfId="0" applyFont="1" applyFill="1" applyBorder="1" applyAlignment="1">
      <alignment horizontal="center"/>
    </xf>
    <xf numFmtId="0" fontId="29" fillId="9" borderId="7" xfId="0" applyFont="1" applyFill="1" applyBorder="1" applyAlignment="1">
      <alignment horizontal="center"/>
    </xf>
    <xf numFmtId="0" fontId="29" fillId="9" borderId="55" xfId="0" applyFont="1" applyFill="1" applyBorder="1" applyAlignment="1">
      <alignment horizontal="center"/>
    </xf>
    <xf numFmtId="0" fontId="29" fillId="9" borderId="52" xfId="0" applyFont="1" applyFill="1" applyBorder="1" applyAlignment="1">
      <alignment horizontal="center" wrapText="1"/>
    </xf>
    <xf numFmtId="0" fontId="29" fillId="9" borderId="16" xfId="0" applyFont="1" applyFill="1" applyBorder="1" applyAlignment="1">
      <alignment horizontal="center" wrapText="1"/>
    </xf>
    <xf numFmtId="0" fontId="29" fillId="9" borderId="61" xfId="0" applyFont="1" applyFill="1" applyBorder="1" applyAlignment="1">
      <alignment horizontal="center" wrapText="1"/>
    </xf>
    <xf numFmtId="0" fontId="29" fillId="9" borderId="51" xfId="0" applyFont="1" applyFill="1" applyBorder="1" applyAlignment="1">
      <alignment horizontal="center"/>
    </xf>
    <xf numFmtId="0" fontId="29" fillId="9" borderId="49" xfId="0" applyFont="1" applyFill="1" applyBorder="1" applyAlignment="1">
      <alignment horizontal="center"/>
    </xf>
    <xf numFmtId="0" fontId="29" fillId="9" borderId="43" xfId="0" applyFont="1" applyFill="1" applyBorder="1" applyAlignment="1">
      <alignment horizontal="center"/>
    </xf>
    <xf numFmtId="0" fontId="29" fillId="8" borderId="53" xfId="0" applyFont="1" applyFill="1" applyBorder="1" applyAlignment="1">
      <alignment horizontal="center"/>
    </xf>
    <xf numFmtId="0" fontId="29" fillId="8" borderId="39" xfId="0" applyFont="1" applyFill="1" applyBorder="1" applyAlignment="1">
      <alignment horizontal="center"/>
    </xf>
    <xf numFmtId="0" fontId="29" fillId="8" borderId="23" xfId="0" applyFont="1" applyFill="1" applyBorder="1" applyAlignment="1">
      <alignment horizontal="center"/>
    </xf>
    <xf numFmtId="0" fontId="29" fillId="14" borderId="53" xfId="0" applyFont="1" applyFill="1" applyBorder="1" applyAlignment="1">
      <alignment horizontal="center"/>
    </xf>
    <xf numFmtId="0" fontId="29" fillId="14" borderId="39" xfId="0" applyFont="1" applyFill="1" applyBorder="1" applyAlignment="1">
      <alignment horizontal="center"/>
    </xf>
    <xf numFmtId="0" fontId="29" fillId="14" borderId="23" xfId="0" applyFont="1" applyFill="1" applyBorder="1" applyAlignment="1">
      <alignment horizontal="center"/>
    </xf>
    <xf numFmtId="0" fontId="29" fillId="9" borderId="10" xfId="0" applyFont="1" applyFill="1" applyBorder="1" applyAlignment="1">
      <alignment horizontal="center"/>
    </xf>
    <xf numFmtId="0" fontId="29" fillId="9" borderId="2" xfId="0" applyFont="1" applyFill="1" applyBorder="1" applyAlignment="1">
      <alignment horizontal="center"/>
    </xf>
    <xf numFmtId="0" fontId="29" fillId="9" borderId="46" xfId="0" applyFont="1" applyFill="1" applyBorder="1" applyAlignment="1">
      <alignment horizontal="center"/>
    </xf>
    <xf numFmtId="0" fontId="29" fillId="9" borderId="60" xfId="0" applyFont="1" applyFill="1" applyBorder="1" applyAlignment="1">
      <alignment horizontal="center"/>
    </xf>
    <xf numFmtId="0" fontId="29" fillId="9" borderId="33" xfId="0" applyFont="1" applyFill="1" applyBorder="1" applyAlignment="1">
      <alignment horizontal="center"/>
    </xf>
    <xf numFmtId="0" fontId="29" fillId="9" borderId="38" xfId="0" applyFont="1" applyFill="1" applyBorder="1" applyAlignment="1">
      <alignment horizontal="center" wrapText="1"/>
    </xf>
    <xf numFmtId="0" fontId="29" fillId="9" borderId="64" xfId="0" applyFont="1" applyFill="1" applyBorder="1" applyAlignment="1">
      <alignment horizontal="center" wrapText="1"/>
    </xf>
    <xf numFmtId="0" fontId="29" fillId="9" borderId="58" xfId="0" applyFont="1" applyFill="1" applyBorder="1" applyAlignment="1">
      <alignment horizontal="center" wrapText="1"/>
    </xf>
    <xf numFmtId="0" fontId="29" fillId="9" borderId="20" xfId="0" applyFont="1" applyFill="1" applyBorder="1" applyAlignment="1">
      <alignment horizontal="center"/>
    </xf>
    <xf numFmtId="0" fontId="29" fillId="9" borderId="21" xfId="0" applyFont="1" applyFill="1" applyBorder="1" applyAlignment="1">
      <alignment horizontal="center"/>
    </xf>
    <xf numFmtId="0" fontId="29" fillId="8" borderId="65" xfId="0" applyFont="1" applyFill="1" applyBorder="1" applyAlignment="1">
      <alignment horizontal="center"/>
    </xf>
  </cellXfs>
  <cellStyles count="12">
    <cellStyle name="Currency" xfId="1" builtinId="4"/>
    <cellStyle name="Currency 2" xfId="8" xr:uid="{325D7EF9-0A4C-4B7E-9143-820B8396B883}"/>
    <cellStyle name="Currency 2 2" xfId="11" xr:uid="{A07F96E7-39E7-48DB-8A79-5F85AC1C26DB}"/>
    <cellStyle name="Hyperlink" xfId="2" builtinId="8"/>
    <cellStyle name="Hyperlink 2" xfId="4" xr:uid="{00000000-0005-0000-0000-000002000000}"/>
    <cellStyle name="Hyperlink 3" xfId="5" xr:uid="{00000000-0005-0000-0000-000003000000}"/>
    <cellStyle name="Normal" xfId="0" builtinId="0"/>
    <cellStyle name="Normal 2" xfId="3" xr:uid="{00000000-0005-0000-0000-000005000000}"/>
    <cellStyle name="Normal 3" xfId="6" xr:uid="{2224A0EF-CA69-42AE-948A-A677C0A8CCA6}"/>
    <cellStyle name="Normal 3 2" xfId="9" xr:uid="{B92BD602-03E1-4201-9C73-2F8DF9DF7435}"/>
    <cellStyle name="Normal 4" xfId="7" xr:uid="{171C2071-1E3F-44E6-88F2-14CD8DA1E06C}"/>
    <cellStyle name="Normal 4 2" xfId="10" xr:uid="{C8D36AA6-F97B-455D-A8A3-7414BF20B49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DAEEF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142122</xdr:rowOff>
    </xdr:from>
    <xdr:to>
      <xdr:col>3</xdr:col>
      <xdr:colOff>1285117</xdr:colOff>
      <xdr:row>56</xdr:row>
      <xdr:rowOff>28503</xdr:rowOff>
    </xdr:to>
    <xdr:pic>
      <xdr:nvPicPr>
        <xdr:cNvPr id="6" name="Picture 5" descr="A document with text and black text&#10;&#10;Description automatically generated">
          <a:extLst>
            <a:ext uri="{FF2B5EF4-FFF2-40B4-BE49-F238E27FC236}">
              <a16:creationId xmlns:a16="http://schemas.microsoft.com/office/drawing/2014/main" id="{681F965C-A181-4F8E-942E-0AEE3C47236F}"/>
            </a:ext>
          </a:extLst>
        </xdr:cNvPr>
        <xdr:cNvPicPr>
          <a:picLocks noChangeAspect="1"/>
        </xdr:cNvPicPr>
      </xdr:nvPicPr>
      <xdr:blipFill>
        <a:blip xmlns:r="http://schemas.openxmlformats.org/officeDocument/2006/relationships" r:embed="rId1"/>
        <a:stretch>
          <a:fillRect/>
        </a:stretch>
      </xdr:blipFill>
      <xdr:spPr>
        <a:xfrm>
          <a:off x="0" y="1543658"/>
          <a:ext cx="6278938" cy="7887381"/>
        </a:xfrm>
        <a:prstGeom prst="rect">
          <a:avLst/>
        </a:prstGeom>
      </xdr:spPr>
    </xdr:pic>
    <xdr:clientData/>
  </xdr:twoCellAnchor>
  <xdr:twoCellAnchor editAs="oneCell">
    <xdr:from>
      <xdr:col>0</xdr:col>
      <xdr:colOff>0</xdr:colOff>
      <xdr:row>56</xdr:row>
      <xdr:rowOff>3699</xdr:rowOff>
    </xdr:from>
    <xdr:to>
      <xdr:col>3</xdr:col>
      <xdr:colOff>1229179</xdr:colOff>
      <xdr:row>60</xdr:row>
      <xdr:rowOff>78025</xdr:rowOff>
    </xdr:to>
    <xdr:pic>
      <xdr:nvPicPr>
        <xdr:cNvPr id="7" name="Picture 6">
          <a:extLst>
            <a:ext uri="{FF2B5EF4-FFF2-40B4-BE49-F238E27FC236}">
              <a16:creationId xmlns:a16="http://schemas.microsoft.com/office/drawing/2014/main" id="{9FCCE09E-909D-49D4-BFD0-615584583D8A}"/>
            </a:ext>
          </a:extLst>
        </xdr:cNvPr>
        <xdr:cNvPicPr>
          <a:picLocks noChangeAspect="1"/>
        </xdr:cNvPicPr>
      </xdr:nvPicPr>
      <xdr:blipFill>
        <a:blip xmlns:r="http://schemas.openxmlformats.org/officeDocument/2006/relationships" r:embed="rId2"/>
        <a:stretch>
          <a:fillRect/>
        </a:stretch>
      </xdr:blipFill>
      <xdr:spPr>
        <a:xfrm>
          <a:off x="0" y="8589806"/>
          <a:ext cx="6223000" cy="727469"/>
        </a:xfrm>
        <a:prstGeom prst="rect">
          <a:avLst/>
        </a:prstGeom>
      </xdr:spPr>
    </xdr:pic>
    <xdr:clientData/>
  </xdr:twoCellAnchor>
  <xdr:twoCellAnchor editAs="oneCell">
    <xdr:from>
      <xdr:col>3</xdr:col>
      <xdr:colOff>1271512</xdr:colOff>
      <xdr:row>7</xdr:row>
      <xdr:rowOff>95254</xdr:rowOff>
    </xdr:from>
    <xdr:to>
      <xdr:col>5</xdr:col>
      <xdr:colOff>377829</xdr:colOff>
      <xdr:row>38</xdr:row>
      <xdr:rowOff>56457</xdr:rowOff>
    </xdr:to>
    <xdr:pic>
      <xdr:nvPicPr>
        <xdr:cNvPr id="8" name="Picture 7" descr="A white sheet with black text&#10;&#10;Description automatically generated">
          <a:extLst>
            <a:ext uri="{FF2B5EF4-FFF2-40B4-BE49-F238E27FC236}">
              <a16:creationId xmlns:a16="http://schemas.microsoft.com/office/drawing/2014/main" id="{0FE7AA9E-98FD-498D-AE80-7F7FE5F0D9DB}"/>
            </a:ext>
          </a:extLst>
        </xdr:cNvPr>
        <xdr:cNvPicPr>
          <a:picLocks noChangeAspect="1"/>
        </xdr:cNvPicPr>
      </xdr:nvPicPr>
      <xdr:blipFill>
        <a:blip xmlns:r="http://schemas.openxmlformats.org/officeDocument/2006/relationships" r:embed="rId3"/>
        <a:stretch>
          <a:fillRect/>
        </a:stretch>
      </xdr:blipFill>
      <xdr:spPr>
        <a:xfrm>
          <a:off x="6265333" y="1496790"/>
          <a:ext cx="5528889" cy="5023060"/>
        </a:xfrm>
        <a:prstGeom prst="rect">
          <a:avLst/>
        </a:prstGeom>
      </xdr:spPr>
    </xdr:pic>
    <xdr:clientData/>
  </xdr:twoCellAnchor>
  <xdr:twoCellAnchor editAs="oneCell">
    <xdr:from>
      <xdr:col>3</xdr:col>
      <xdr:colOff>1335013</xdr:colOff>
      <xdr:row>38</xdr:row>
      <xdr:rowOff>3953</xdr:rowOff>
    </xdr:from>
    <xdr:to>
      <xdr:col>5</xdr:col>
      <xdr:colOff>288775</xdr:colOff>
      <xdr:row>43</xdr:row>
      <xdr:rowOff>22493</xdr:rowOff>
    </xdr:to>
    <xdr:pic>
      <xdr:nvPicPr>
        <xdr:cNvPr id="9" name="Picture 8" descr="A table with text and numbers&#10;&#10;Description automatically generated">
          <a:extLst>
            <a:ext uri="{FF2B5EF4-FFF2-40B4-BE49-F238E27FC236}">
              <a16:creationId xmlns:a16="http://schemas.microsoft.com/office/drawing/2014/main" id="{8880C823-CF70-4EA1-A9A6-9A5D2ADDE15E}"/>
            </a:ext>
          </a:extLst>
        </xdr:cNvPr>
        <xdr:cNvPicPr>
          <a:picLocks noChangeAspect="1"/>
        </xdr:cNvPicPr>
      </xdr:nvPicPr>
      <xdr:blipFill>
        <a:blip xmlns:r="http://schemas.openxmlformats.org/officeDocument/2006/relationships" r:embed="rId4"/>
        <a:stretch>
          <a:fillRect/>
        </a:stretch>
      </xdr:blipFill>
      <xdr:spPr>
        <a:xfrm>
          <a:off x="6328834" y="6467346"/>
          <a:ext cx="5376334" cy="834968"/>
        </a:xfrm>
        <a:prstGeom prst="rect">
          <a:avLst/>
        </a:prstGeom>
      </xdr:spPr>
    </xdr:pic>
    <xdr:clientData/>
  </xdr:twoCellAnchor>
  <xdr:twoCellAnchor editAs="oneCell">
    <xdr:from>
      <xdr:col>6</xdr:col>
      <xdr:colOff>0</xdr:colOff>
      <xdr:row>7</xdr:row>
      <xdr:rowOff>120958</xdr:rowOff>
    </xdr:from>
    <xdr:to>
      <xdr:col>15</xdr:col>
      <xdr:colOff>410080</xdr:colOff>
      <xdr:row>25</xdr:row>
      <xdr:rowOff>76767</xdr:rowOff>
    </xdr:to>
    <xdr:pic>
      <xdr:nvPicPr>
        <xdr:cNvPr id="10" name="Picture 9" descr="A list of vehicles with text&#10;&#10;Description automatically generated with medium confidence">
          <a:extLst>
            <a:ext uri="{FF2B5EF4-FFF2-40B4-BE49-F238E27FC236}">
              <a16:creationId xmlns:a16="http://schemas.microsoft.com/office/drawing/2014/main" id="{17763904-8573-4D32-8784-6CE6BFA5BFC6}"/>
            </a:ext>
          </a:extLst>
        </xdr:cNvPr>
        <xdr:cNvPicPr>
          <a:picLocks noChangeAspect="1"/>
        </xdr:cNvPicPr>
      </xdr:nvPicPr>
      <xdr:blipFill>
        <a:blip xmlns:r="http://schemas.openxmlformats.org/officeDocument/2006/relationships" r:embed="rId5"/>
        <a:stretch>
          <a:fillRect/>
        </a:stretch>
      </xdr:blipFill>
      <xdr:spPr>
        <a:xfrm>
          <a:off x="11987893" y="1522494"/>
          <a:ext cx="5553580" cy="2894952"/>
        </a:xfrm>
        <a:prstGeom prst="rect">
          <a:avLst/>
        </a:prstGeom>
      </xdr:spPr>
    </xdr:pic>
    <xdr:clientData/>
  </xdr:twoCellAnchor>
  <xdr:twoCellAnchor editAs="oneCell">
    <xdr:from>
      <xdr:col>6</xdr:col>
      <xdr:colOff>13608</xdr:colOff>
      <xdr:row>25</xdr:row>
      <xdr:rowOff>25707</xdr:rowOff>
    </xdr:from>
    <xdr:to>
      <xdr:col>15</xdr:col>
      <xdr:colOff>439097</xdr:colOff>
      <xdr:row>53</xdr:row>
      <xdr:rowOff>123969</xdr:rowOff>
    </xdr:to>
    <xdr:pic>
      <xdr:nvPicPr>
        <xdr:cNvPr id="11" name="Picture 10" descr="A list of project type&#10;&#10;Description automatically generated">
          <a:extLst>
            <a:ext uri="{FF2B5EF4-FFF2-40B4-BE49-F238E27FC236}">
              <a16:creationId xmlns:a16="http://schemas.microsoft.com/office/drawing/2014/main" id="{7C55F921-524B-4F4D-932F-BC77F05D08ED}"/>
            </a:ext>
          </a:extLst>
        </xdr:cNvPr>
        <xdr:cNvPicPr>
          <a:picLocks noChangeAspect="1"/>
        </xdr:cNvPicPr>
      </xdr:nvPicPr>
      <xdr:blipFill>
        <a:blip xmlns:r="http://schemas.openxmlformats.org/officeDocument/2006/relationships" r:embed="rId6"/>
        <a:stretch>
          <a:fillRect/>
        </a:stretch>
      </xdr:blipFill>
      <xdr:spPr>
        <a:xfrm>
          <a:off x="12001501" y="4366386"/>
          <a:ext cx="5568989" cy="46702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Trip%20Reduction%20FYE%2015.xlt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Emission%20Factors%20FYE%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Arterial%20Management%20FYE%2015.xlt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Heavy-Duty%20Vehicle%20FYE%2015.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2">
          <cell r="K2">
            <v>1</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LDV"/>
      <sheetName val="EF - HDV"/>
      <sheetName val="EF-Arterial Mgt"/>
      <sheetName val="EF-Trip Reduction"/>
    </sheetNames>
    <sheetDataSet>
      <sheetData sheetId="0"/>
      <sheetData sheetId="1"/>
      <sheetData sheetId="2"/>
      <sheetData sheetId="3">
        <row r="40">
          <cell r="C40">
            <v>17.496000000000002</v>
          </cell>
        </row>
        <row r="41">
          <cell r="C41">
            <v>4.0187999999999988</v>
          </cell>
        </row>
        <row r="48">
          <cell r="C48">
            <v>4.6399999999999997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12">
          <cell r="C12">
            <v>0</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6">
          <cell r="K6">
            <v>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baaqmd.gov/tfca4p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73"/>
  <sheetViews>
    <sheetView zoomScale="70" zoomScaleNormal="70" workbookViewId="0">
      <selection activeCell="D56" sqref="D56"/>
    </sheetView>
  </sheetViews>
  <sheetFormatPr defaultColWidth="8.5703125" defaultRowHeight="12.4" x14ac:dyDescent="0.35"/>
  <cols>
    <col min="2" max="2" width="10.28515625" customWidth="1"/>
    <col min="3" max="3" width="56.140625" customWidth="1"/>
    <col min="4" max="4" width="87.7109375" bestFit="1" customWidth="1"/>
  </cols>
  <sheetData>
    <row r="1" spans="1:1" ht="22.5" x14ac:dyDescent="0.6">
      <c r="A1" s="30" t="s">
        <v>140</v>
      </c>
    </row>
    <row r="2" spans="1:1" ht="20.65" x14ac:dyDescent="0.6">
      <c r="A2" s="80" t="s">
        <v>156</v>
      </c>
    </row>
    <row r="3" spans="1:1" x14ac:dyDescent="0.35">
      <c r="A3" s="9" t="s">
        <v>151</v>
      </c>
    </row>
    <row r="5" spans="1:1" ht="13.9" x14ac:dyDescent="0.4">
      <c r="A5" s="104" t="s">
        <v>157</v>
      </c>
    </row>
    <row r="6" spans="1:1" x14ac:dyDescent="0.35">
      <c r="A6" s="105" t="s">
        <v>79</v>
      </c>
    </row>
    <row r="62" spans="2:4" x14ac:dyDescent="0.35">
      <c r="B62" s="132" t="s">
        <v>121</v>
      </c>
      <c r="C62" s="124" t="s">
        <v>123</v>
      </c>
      <c r="D62" s="127" t="s">
        <v>124</v>
      </c>
    </row>
    <row r="63" spans="2:4" x14ac:dyDescent="0.35">
      <c r="B63" s="123" t="s">
        <v>38</v>
      </c>
      <c r="C63" s="128" t="s">
        <v>24</v>
      </c>
      <c r="D63" s="129" t="s">
        <v>125</v>
      </c>
    </row>
    <row r="64" spans="2:4" x14ac:dyDescent="0.35">
      <c r="B64" s="123" t="s">
        <v>39</v>
      </c>
      <c r="C64" s="128" t="s">
        <v>109</v>
      </c>
      <c r="D64" s="129" t="s">
        <v>126</v>
      </c>
    </row>
    <row r="65" spans="2:4" x14ac:dyDescent="0.35">
      <c r="B65" s="123" t="s">
        <v>57</v>
      </c>
      <c r="C65" s="128" t="s">
        <v>25</v>
      </c>
      <c r="D65" s="129" t="s">
        <v>127</v>
      </c>
    </row>
    <row r="66" spans="2:4" x14ac:dyDescent="0.35">
      <c r="B66" s="123" t="s">
        <v>47</v>
      </c>
      <c r="C66" s="128" t="s">
        <v>97</v>
      </c>
      <c r="D66" s="129" t="s">
        <v>139</v>
      </c>
    </row>
    <row r="67" spans="2:4" x14ac:dyDescent="0.35">
      <c r="B67" s="123" t="s">
        <v>40</v>
      </c>
      <c r="C67" s="128" t="s">
        <v>98</v>
      </c>
      <c r="D67" s="129" t="s">
        <v>128</v>
      </c>
    </row>
    <row r="68" spans="2:4" x14ac:dyDescent="0.35">
      <c r="B68" s="123" t="s">
        <v>61</v>
      </c>
      <c r="C68" s="128" t="s">
        <v>60</v>
      </c>
      <c r="D68" s="129" t="s">
        <v>129</v>
      </c>
    </row>
    <row r="69" spans="2:4" x14ac:dyDescent="0.35">
      <c r="B69" s="123" t="s">
        <v>62</v>
      </c>
      <c r="C69" s="128" t="s">
        <v>116</v>
      </c>
      <c r="D69" s="129" t="s">
        <v>132</v>
      </c>
    </row>
    <row r="70" spans="2:4" ht="61.9" x14ac:dyDescent="0.35">
      <c r="B70" s="131" t="s">
        <v>133</v>
      </c>
      <c r="C70" s="130" t="s">
        <v>146</v>
      </c>
      <c r="D70" s="160" t="s">
        <v>147</v>
      </c>
    </row>
    <row r="71" spans="2:4" ht="24.75" x14ac:dyDescent="0.35">
      <c r="B71" s="131" t="s">
        <v>134</v>
      </c>
      <c r="C71" s="125" t="s">
        <v>131</v>
      </c>
      <c r="D71" s="160" t="s">
        <v>137</v>
      </c>
    </row>
    <row r="72" spans="2:4" x14ac:dyDescent="0.35">
      <c r="B72" s="131" t="s">
        <v>135</v>
      </c>
      <c r="C72" s="125" t="s">
        <v>33</v>
      </c>
      <c r="D72" s="126" t="s">
        <v>130</v>
      </c>
    </row>
    <row r="73" spans="2:4" x14ac:dyDescent="0.35">
      <c r="B73" s="123" t="s">
        <v>136</v>
      </c>
      <c r="C73" s="130" t="s">
        <v>21</v>
      </c>
      <c r="D73" s="129" t="s">
        <v>130</v>
      </c>
    </row>
  </sheetData>
  <phoneticPr fontId="21" type="noConversion"/>
  <hyperlinks>
    <hyperlink ref="A6" r:id="rId1" xr:uid="{00000000-0004-0000-0000-000000000000}"/>
  </hyperlinks>
  <pageMargins left="0.75" right="0.75" top="1" bottom="1" header="0.5" footer="0.5"/>
  <pageSetup scale="87" orientation="portrait" verticalDpi="1200" r:id="rId2"/>
  <headerFooter alignWithMargins="0"/>
  <customProperties>
    <customPr name="f4faf8f5a"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95"/>
  <sheetViews>
    <sheetView tabSelected="1" zoomScaleNormal="100" workbookViewId="0"/>
  </sheetViews>
  <sheetFormatPr defaultColWidth="8.5703125" defaultRowHeight="12.4" x14ac:dyDescent="0.35"/>
  <cols>
    <col min="1" max="1" width="31.5703125" customWidth="1"/>
    <col min="2" max="2" width="57.42578125" customWidth="1"/>
    <col min="3" max="3" width="17.7109375" bestFit="1" customWidth="1"/>
    <col min="4" max="4" width="17.5703125" customWidth="1"/>
    <col min="5" max="5" width="13.42578125" customWidth="1"/>
    <col min="6" max="6" width="17.42578125" customWidth="1"/>
    <col min="7" max="7" width="12.42578125" customWidth="1"/>
    <col min="8" max="8" width="8.140625" customWidth="1"/>
    <col min="9" max="10" width="8.5703125" customWidth="1"/>
    <col min="11" max="11" width="9.5703125" customWidth="1"/>
    <col min="12" max="12" width="8.5703125" bestFit="1" customWidth="1"/>
    <col min="13" max="13" width="7" customWidth="1"/>
    <col min="14" max="14" width="9.5703125" customWidth="1"/>
    <col min="15" max="15" width="10.42578125" bestFit="1" customWidth="1"/>
    <col min="16" max="16" width="9.7109375" customWidth="1"/>
    <col min="17" max="17" width="13.7109375" customWidth="1"/>
    <col min="18" max="18" width="9.42578125" customWidth="1"/>
    <col min="19" max="19" width="10" customWidth="1"/>
    <col min="20" max="20" width="12.5703125" bestFit="1" customWidth="1"/>
  </cols>
  <sheetData>
    <row r="1" spans="1:14" ht="22.5" x14ac:dyDescent="0.6">
      <c r="A1" s="30" t="s">
        <v>140</v>
      </c>
    </row>
    <row r="2" spans="1:14" ht="20.65" x14ac:dyDescent="0.6">
      <c r="A2" s="80" t="s">
        <v>156</v>
      </c>
    </row>
    <row r="3" spans="1:14" x14ac:dyDescent="0.35">
      <c r="A3" s="9" t="s">
        <v>151</v>
      </c>
    </row>
    <row r="4" spans="1:14" ht="18" customHeight="1" x14ac:dyDescent="0.35">
      <c r="A4" s="33"/>
      <c r="B4" s="32"/>
      <c r="C4" s="1"/>
      <c r="D4" s="1"/>
      <c r="E4" s="1"/>
      <c r="F4" s="1"/>
      <c r="G4" s="1"/>
      <c r="H4" s="1"/>
      <c r="I4" s="1"/>
      <c r="J4" s="1"/>
      <c r="K4" s="1"/>
      <c r="L4" s="1"/>
      <c r="M4" s="1"/>
      <c r="N4" s="1"/>
    </row>
    <row r="5" spans="1:14" ht="18" customHeight="1" x14ac:dyDescent="0.35">
      <c r="A5" s="29" t="s">
        <v>18</v>
      </c>
      <c r="B5" s="34"/>
      <c r="C5" s="1"/>
      <c r="D5" s="1"/>
      <c r="E5" s="1"/>
      <c r="F5" s="1"/>
      <c r="G5" s="1"/>
      <c r="H5" s="1"/>
      <c r="I5" s="1"/>
      <c r="J5" s="1"/>
      <c r="K5" s="1"/>
      <c r="L5" s="1"/>
      <c r="M5" s="1"/>
      <c r="N5" s="1"/>
    </row>
    <row r="6" spans="1:14" ht="18" customHeight="1" x14ac:dyDescent="0.35">
      <c r="A6" s="35"/>
      <c r="B6" s="29"/>
      <c r="C6" s="1"/>
      <c r="D6" s="1"/>
      <c r="E6" s="1"/>
      <c r="F6" s="1"/>
      <c r="G6" s="1"/>
      <c r="H6" s="1"/>
      <c r="I6" s="1"/>
      <c r="J6" s="1"/>
      <c r="K6" s="1"/>
      <c r="L6" s="1"/>
      <c r="M6" s="1"/>
      <c r="N6" s="1"/>
    </row>
    <row r="7" spans="1:14" ht="18" customHeight="1" x14ac:dyDescent="0.35">
      <c r="A7" s="83" t="s">
        <v>152</v>
      </c>
      <c r="B7" s="36"/>
      <c r="C7" s="1"/>
      <c r="D7" s="1"/>
      <c r="E7" s="1"/>
      <c r="F7" s="1"/>
      <c r="G7" s="1"/>
      <c r="H7" s="1"/>
      <c r="I7" s="1"/>
      <c r="J7" s="1"/>
      <c r="K7" s="1"/>
      <c r="L7" s="1"/>
      <c r="M7" s="1"/>
      <c r="N7" s="1"/>
    </row>
    <row r="8" spans="1:14" ht="18" customHeight="1" x14ac:dyDescent="0.35">
      <c r="A8" s="31" t="s">
        <v>0</v>
      </c>
      <c r="B8" s="36"/>
      <c r="C8" s="1"/>
      <c r="D8" s="1"/>
      <c r="E8" s="1"/>
      <c r="F8" s="1"/>
      <c r="G8" s="1"/>
      <c r="H8" s="1"/>
      <c r="I8" s="1"/>
      <c r="J8" s="1"/>
      <c r="K8" s="1"/>
      <c r="L8" s="1"/>
      <c r="M8" s="1"/>
      <c r="N8" s="1"/>
    </row>
    <row r="9" spans="1:14" ht="18" customHeight="1" x14ac:dyDescent="0.35">
      <c r="A9" s="31" t="s">
        <v>7</v>
      </c>
      <c r="B9" s="36"/>
      <c r="C9" s="9"/>
      <c r="D9" s="1"/>
      <c r="E9" s="1"/>
      <c r="F9" s="1"/>
      <c r="G9" s="1"/>
      <c r="H9" s="1"/>
      <c r="I9" s="1"/>
      <c r="J9" s="1"/>
      <c r="K9" s="1"/>
      <c r="L9" s="1"/>
      <c r="M9" s="1"/>
      <c r="N9" s="1"/>
    </row>
    <row r="10" spans="1:14" ht="18" customHeight="1" x14ac:dyDescent="0.35">
      <c r="A10" s="31" t="s">
        <v>74</v>
      </c>
      <c r="B10" s="36"/>
      <c r="C10" s="9"/>
      <c r="D10" s="1"/>
      <c r="E10" s="1"/>
      <c r="F10" s="1"/>
      <c r="G10" s="1"/>
      <c r="H10" s="1"/>
      <c r="I10" s="1"/>
      <c r="J10" s="1"/>
      <c r="K10" s="1"/>
      <c r="L10" s="1"/>
      <c r="M10" s="1"/>
      <c r="N10" s="1"/>
    </row>
    <row r="11" spans="1:14" ht="18" customHeight="1" x14ac:dyDescent="0.35">
      <c r="A11" s="37" t="s">
        <v>9</v>
      </c>
      <c r="B11" s="36"/>
      <c r="C11" s="1"/>
      <c r="D11" s="1"/>
      <c r="E11" s="1"/>
      <c r="F11" s="1"/>
      <c r="G11" s="1"/>
      <c r="H11" s="1"/>
      <c r="I11" s="1"/>
      <c r="J11" s="1"/>
      <c r="K11" s="1"/>
      <c r="L11" s="1"/>
      <c r="M11" s="1"/>
      <c r="N11" s="1"/>
    </row>
    <row r="12" spans="1:14" ht="18" customHeight="1" x14ac:dyDescent="0.35">
      <c r="A12" s="38" t="s">
        <v>17</v>
      </c>
      <c r="B12" s="36"/>
      <c r="C12" s="1"/>
      <c r="D12" s="1"/>
      <c r="E12" s="1"/>
      <c r="F12" s="1"/>
      <c r="G12" s="1"/>
      <c r="H12" s="1"/>
      <c r="I12" s="1"/>
      <c r="J12" s="1"/>
      <c r="K12" s="1"/>
      <c r="L12" s="1"/>
      <c r="M12" s="1"/>
      <c r="N12" s="1"/>
    </row>
    <row r="13" spans="1:14" ht="18" customHeight="1" x14ac:dyDescent="0.35">
      <c r="A13" s="39" t="s">
        <v>4</v>
      </c>
      <c r="B13" s="40"/>
      <c r="C13" s="1"/>
      <c r="D13" s="1"/>
      <c r="E13" s="1"/>
      <c r="F13" s="1"/>
      <c r="G13" s="1"/>
      <c r="H13" s="1"/>
      <c r="I13" s="1"/>
      <c r="J13" s="1"/>
      <c r="K13" s="1"/>
      <c r="L13" s="1"/>
      <c r="M13" s="1"/>
      <c r="N13" s="1"/>
    </row>
    <row r="14" spans="1:14" ht="18" customHeight="1" x14ac:dyDescent="0.35">
      <c r="A14" s="41" t="s">
        <v>10</v>
      </c>
      <c r="B14" s="42"/>
      <c r="C14" s="1"/>
      <c r="D14" s="1"/>
      <c r="E14" s="1"/>
      <c r="F14" s="1"/>
      <c r="G14" s="1"/>
      <c r="H14" s="1"/>
      <c r="I14" s="1"/>
      <c r="J14" s="1"/>
      <c r="K14" s="1"/>
      <c r="L14" s="1"/>
      <c r="M14" s="1"/>
      <c r="N14" s="1"/>
    </row>
    <row r="15" spans="1:14" ht="18" customHeight="1" x14ac:dyDescent="0.35">
      <c r="A15" s="41" t="s">
        <v>5</v>
      </c>
      <c r="B15" s="42"/>
      <c r="C15" s="9"/>
      <c r="D15" s="1"/>
      <c r="E15" s="1"/>
      <c r="F15" s="1"/>
      <c r="G15" s="1"/>
      <c r="H15" s="1"/>
      <c r="I15" s="1"/>
      <c r="J15" s="1"/>
      <c r="K15" s="1"/>
      <c r="L15" s="1"/>
      <c r="M15" s="1"/>
      <c r="N15" s="1"/>
    </row>
    <row r="16" spans="1:14" ht="18" customHeight="1" x14ac:dyDescent="0.35">
      <c r="A16" s="41" t="s">
        <v>1</v>
      </c>
      <c r="B16" s="42"/>
      <c r="C16" s="9"/>
      <c r="D16" s="1"/>
      <c r="E16" s="1"/>
      <c r="F16" s="1"/>
      <c r="G16" s="1"/>
      <c r="H16" s="1"/>
      <c r="I16" s="1"/>
      <c r="J16" s="1"/>
      <c r="K16" s="1"/>
      <c r="L16" s="1"/>
      <c r="M16" s="1"/>
      <c r="N16" s="1"/>
    </row>
    <row r="17" spans="1:17" ht="18" customHeight="1" x14ac:dyDescent="0.35">
      <c r="A17" s="41" t="s">
        <v>11</v>
      </c>
      <c r="B17" s="42"/>
      <c r="C17" s="9"/>
      <c r="D17" s="1"/>
      <c r="E17" s="1"/>
      <c r="F17" s="9"/>
      <c r="G17" s="1"/>
      <c r="H17" s="1"/>
      <c r="I17" s="1"/>
      <c r="J17" s="1"/>
      <c r="K17" s="1"/>
      <c r="L17" s="1"/>
      <c r="M17" s="1"/>
      <c r="N17" s="1"/>
    </row>
    <row r="18" spans="1:17" ht="18" customHeight="1" x14ac:dyDescent="0.35">
      <c r="A18" s="41" t="s">
        <v>12</v>
      </c>
      <c r="B18" s="43"/>
      <c r="C18" s="9"/>
      <c r="D18" s="1"/>
      <c r="E18" s="1"/>
      <c r="F18" s="9"/>
      <c r="G18" s="1"/>
      <c r="H18" s="1"/>
      <c r="I18" s="1"/>
      <c r="J18" s="1"/>
      <c r="K18" s="1"/>
      <c r="L18" s="1"/>
      <c r="M18" s="1"/>
      <c r="N18" s="1"/>
    </row>
    <row r="19" spans="1:17" ht="18" customHeight="1" x14ac:dyDescent="0.35">
      <c r="A19" s="41" t="s">
        <v>13</v>
      </c>
      <c r="B19" s="42"/>
      <c r="C19" s="1"/>
      <c r="D19" s="1"/>
      <c r="E19" s="1"/>
      <c r="F19" s="1"/>
      <c r="G19" s="1"/>
      <c r="H19" s="1"/>
      <c r="I19" s="1"/>
      <c r="J19" s="1"/>
      <c r="K19" s="1"/>
      <c r="L19" s="1"/>
      <c r="M19" s="1"/>
      <c r="N19" s="1"/>
    </row>
    <row r="20" spans="1:17" ht="18" customHeight="1" x14ac:dyDescent="0.35">
      <c r="A20" s="41" t="s">
        <v>14</v>
      </c>
      <c r="B20" s="42"/>
      <c r="C20" s="1"/>
      <c r="D20" s="1"/>
      <c r="E20" s="1"/>
      <c r="F20" s="1"/>
      <c r="G20" s="1"/>
      <c r="H20" s="1"/>
      <c r="I20" s="1"/>
      <c r="J20" s="1"/>
      <c r="K20" s="1"/>
      <c r="L20" s="1"/>
      <c r="M20" s="1"/>
      <c r="N20" s="1"/>
    </row>
    <row r="21" spans="1:17" ht="18" customHeight="1" x14ac:dyDescent="0.35">
      <c r="A21" s="41" t="s">
        <v>15</v>
      </c>
      <c r="B21" s="42" t="s">
        <v>8</v>
      </c>
      <c r="C21" s="1"/>
      <c r="D21" s="1"/>
      <c r="E21" s="1"/>
      <c r="F21" s="1"/>
      <c r="G21" s="1"/>
      <c r="H21" s="1"/>
      <c r="I21" s="1"/>
      <c r="J21" s="1"/>
      <c r="K21" s="1"/>
      <c r="L21" s="1"/>
      <c r="M21" s="1"/>
      <c r="N21" s="1"/>
    </row>
    <row r="22" spans="1:17" ht="18" customHeight="1" x14ac:dyDescent="0.35">
      <c r="A22" s="44" t="s">
        <v>16</v>
      </c>
      <c r="B22" s="45"/>
      <c r="C22" s="1"/>
      <c r="D22" s="1"/>
      <c r="E22" s="1"/>
      <c r="F22" s="1"/>
      <c r="G22" s="1"/>
      <c r="H22" s="1"/>
      <c r="I22" s="1"/>
      <c r="J22" s="1"/>
      <c r="K22" s="1"/>
      <c r="L22" s="1"/>
      <c r="M22" s="1"/>
      <c r="N22" s="1"/>
    </row>
    <row r="23" spans="1:17" ht="18" customHeight="1" x14ac:dyDescent="0.35">
      <c r="A23" s="39" t="s">
        <v>19</v>
      </c>
      <c r="B23" s="46"/>
    </row>
    <row r="24" spans="1:17" ht="18" customHeight="1" x14ac:dyDescent="0.35">
      <c r="A24" s="41" t="s">
        <v>2</v>
      </c>
      <c r="B24" s="47"/>
    </row>
    <row r="25" spans="1:17" ht="18" customHeight="1" x14ac:dyDescent="0.35">
      <c r="A25" s="41" t="s">
        <v>3</v>
      </c>
      <c r="B25" s="47"/>
    </row>
    <row r="26" spans="1:17" ht="18" customHeight="1" x14ac:dyDescent="0.35">
      <c r="A26" s="44" t="s">
        <v>6</v>
      </c>
      <c r="B26" s="47"/>
    </row>
    <row r="27" spans="1:17" x14ac:dyDescent="0.35">
      <c r="C27" s="1"/>
      <c r="D27" s="1"/>
      <c r="E27" s="1"/>
      <c r="F27" s="1"/>
      <c r="G27" s="1"/>
      <c r="H27" s="1"/>
      <c r="I27" s="1"/>
      <c r="J27" s="1"/>
      <c r="K27" s="1"/>
      <c r="L27" s="1"/>
      <c r="M27" s="1"/>
      <c r="N27" s="1"/>
      <c r="O27" s="1"/>
      <c r="P27" s="1"/>
      <c r="Q27" s="1"/>
    </row>
    <row r="37" spans="4:4" x14ac:dyDescent="0.35">
      <c r="D37" s="13"/>
    </row>
    <row r="38" spans="4:4" x14ac:dyDescent="0.35">
      <c r="D38" s="13"/>
    </row>
    <row r="39" spans="4:4" x14ac:dyDescent="0.35">
      <c r="D39" s="13"/>
    </row>
    <row r="40" spans="4:4" x14ac:dyDescent="0.35">
      <c r="D40" s="13"/>
    </row>
    <row r="41" spans="4:4" x14ac:dyDescent="0.35">
      <c r="D41" s="13"/>
    </row>
    <row r="42" spans="4:4" x14ac:dyDescent="0.35">
      <c r="D42" s="13"/>
    </row>
    <row r="43" spans="4:4" x14ac:dyDescent="0.35">
      <c r="D43" s="13"/>
    </row>
    <row r="44" spans="4:4" x14ac:dyDescent="0.35">
      <c r="D44" s="13"/>
    </row>
    <row r="45" spans="4:4" x14ac:dyDescent="0.35">
      <c r="D45" s="13"/>
    </row>
    <row r="46" spans="4:4" x14ac:dyDescent="0.35">
      <c r="D46" s="13"/>
    </row>
    <row r="47" spans="4:4" x14ac:dyDescent="0.35">
      <c r="D47" s="13"/>
    </row>
    <row r="48" spans="4:4" x14ac:dyDescent="0.35">
      <c r="D48" s="13"/>
    </row>
    <row r="49" spans="4:4" x14ac:dyDescent="0.35">
      <c r="D49" s="13"/>
    </row>
    <row r="50" spans="4:4" x14ac:dyDescent="0.35">
      <c r="D50" s="13"/>
    </row>
    <row r="51" spans="4:4" x14ac:dyDescent="0.35">
      <c r="D51" s="13"/>
    </row>
    <row r="52" spans="4:4" x14ac:dyDescent="0.35">
      <c r="D52" s="13"/>
    </row>
    <row r="53" spans="4:4" x14ac:dyDescent="0.35">
      <c r="D53" s="13"/>
    </row>
    <row r="54" spans="4:4" x14ac:dyDescent="0.35">
      <c r="D54" s="13"/>
    </row>
    <row r="55" spans="4:4" x14ac:dyDescent="0.35">
      <c r="D55" s="13"/>
    </row>
    <row r="56" spans="4:4" x14ac:dyDescent="0.35">
      <c r="D56" s="13"/>
    </row>
    <row r="57" spans="4:4" x14ac:dyDescent="0.35">
      <c r="D57" s="13"/>
    </row>
    <row r="58" spans="4:4" x14ac:dyDescent="0.35">
      <c r="D58" s="13"/>
    </row>
    <row r="59" spans="4:4" x14ac:dyDescent="0.35">
      <c r="D59" s="13"/>
    </row>
    <row r="60" spans="4:4" x14ac:dyDescent="0.35">
      <c r="D60" s="13"/>
    </row>
    <row r="61" spans="4:4" x14ac:dyDescent="0.35">
      <c r="D61" s="13"/>
    </row>
    <row r="62" spans="4:4" x14ac:dyDescent="0.35">
      <c r="D62" s="13"/>
    </row>
    <row r="63" spans="4:4" x14ac:dyDescent="0.35">
      <c r="D63" s="13"/>
    </row>
    <row r="64" spans="4:4" x14ac:dyDescent="0.35">
      <c r="D64" s="13"/>
    </row>
    <row r="65" spans="4:4" x14ac:dyDescent="0.35">
      <c r="D65" s="13"/>
    </row>
    <row r="66" spans="4:4" x14ac:dyDescent="0.35">
      <c r="D66" s="13"/>
    </row>
    <row r="67" spans="4:4" x14ac:dyDescent="0.35">
      <c r="D67" s="13"/>
    </row>
    <row r="68" spans="4:4" x14ac:dyDescent="0.35">
      <c r="D68" s="13"/>
    </row>
    <row r="69" spans="4:4" x14ac:dyDescent="0.35">
      <c r="D69" s="13"/>
    </row>
    <row r="70" spans="4:4" x14ac:dyDescent="0.35">
      <c r="D70" s="13"/>
    </row>
    <row r="71" spans="4:4" x14ac:dyDescent="0.35">
      <c r="D71" s="13"/>
    </row>
    <row r="72" spans="4:4" x14ac:dyDescent="0.35">
      <c r="D72" s="13"/>
    </row>
    <row r="73" spans="4:4" x14ac:dyDescent="0.35">
      <c r="D73" s="13"/>
    </row>
    <row r="74" spans="4:4" x14ac:dyDescent="0.35">
      <c r="D74" s="13"/>
    </row>
    <row r="75" spans="4:4" x14ac:dyDescent="0.35">
      <c r="D75" s="13"/>
    </row>
    <row r="76" spans="4:4" x14ac:dyDescent="0.35">
      <c r="D76" s="13"/>
    </row>
    <row r="77" spans="4:4" x14ac:dyDescent="0.35">
      <c r="D77" s="13"/>
    </row>
    <row r="78" spans="4:4" x14ac:dyDescent="0.35">
      <c r="D78" s="13"/>
    </row>
    <row r="79" spans="4:4" x14ac:dyDescent="0.35">
      <c r="D79" s="13"/>
    </row>
    <row r="80" spans="4:4" x14ac:dyDescent="0.35">
      <c r="D80" s="13"/>
    </row>
    <row r="81" spans="4:4" x14ac:dyDescent="0.35">
      <c r="D81" s="13"/>
    </row>
    <row r="82" spans="4:4" x14ac:dyDescent="0.35">
      <c r="D82" s="13"/>
    </row>
    <row r="83" spans="4:4" x14ac:dyDescent="0.35">
      <c r="D83" s="13"/>
    </row>
    <row r="84" spans="4:4" x14ac:dyDescent="0.35">
      <c r="D84" s="13"/>
    </row>
    <row r="85" spans="4:4" x14ac:dyDescent="0.35">
      <c r="D85" s="13"/>
    </row>
    <row r="86" spans="4:4" x14ac:dyDescent="0.35">
      <c r="D86" s="13"/>
    </row>
    <row r="87" spans="4:4" x14ac:dyDescent="0.35">
      <c r="D87" s="13"/>
    </row>
    <row r="88" spans="4:4" x14ac:dyDescent="0.35">
      <c r="D88" s="13"/>
    </row>
    <row r="89" spans="4:4" x14ac:dyDescent="0.35">
      <c r="D89" s="13"/>
    </row>
    <row r="90" spans="4:4" x14ac:dyDescent="0.35">
      <c r="D90" s="13"/>
    </row>
    <row r="91" spans="4:4" x14ac:dyDescent="0.35">
      <c r="D91" s="13"/>
    </row>
    <row r="92" spans="4:4" x14ac:dyDescent="0.35">
      <c r="D92" s="13"/>
    </row>
    <row r="93" spans="4:4" x14ac:dyDescent="0.35">
      <c r="D93" s="13"/>
    </row>
    <row r="94" spans="4:4" x14ac:dyDescent="0.35">
      <c r="D94" s="13"/>
    </row>
    <row r="95" spans="4:4" x14ac:dyDescent="0.35">
      <c r="D95" s="13"/>
    </row>
  </sheetData>
  <protectedRanges>
    <protectedRange sqref="B11:B30" name="Range1"/>
  </protectedRanges>
  <phoneticPr fontId="0" type="noConversion"/>
  <dataValidations count="1">
    <dataValidation type="list" allowBlank="1" showInputMessage="1" showErrorMessage="1" sqref="C27" xr:uid="{00000000-0002-0000-0100-000000000000}">
      <formula1>#REF!</formula1>
    </dataValidation>
  </dataValidations>
  <pageMargins left="0.75" right="0.75" top="0.75" bottom="0.75" header="0.5" footer="0.5"/>
  <pageSetup orientation="portrait" r:id="rId1"/>
  <headerFooter alignWithMargins="0">
    <oddFooter>&amp;C&amp;F&amp;R&amp;D &amp;T]</oddFooter>
  </headerFooter>
  <customProperties>
    <customPr name="fc972d263"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B136"/>
  <sheetViews>
    <sheetView zoomScale="115" zoomScaleNormal="115" workbookViewId="0">
      <selection activeCell="H20" sqref="H20"/>
    </sheetView>
  </sheetViews>
  <sheetFormatPr defaultColWidth="8.5703125" defaultRowHeight="12.4" x14ac:dyDescent="0.35"/>
  <cols>
    <col min="1" max="1" width="11.28515625" customWidth="1"/>
    <col min="2" max="2" width="13.28515625" customWidth="1"/>
    <col min="3" max="3" width="13.42578125" customWidth="1"/>
    <col min="4" max="4" width="12.140625" customWidth="1"/>
    <col min="5" max="5" width="16.140625" customWidth="1"/>
    <col min="6" max="6" width="17.7109375" customWidth="1"/>
    <col min="7" max="7" width="14.42578125" customWidth="1"/>
    <col min="8" max="8" width="11" bestFit="1" customWidth="1"/>
    <col min="9" max="9" width="8.5703125" customWidth="1"/>
    <col min="10" max="10" width="13.28515625" bestFit="1" customWidth="1"/>
    <col min="11" max="11" width="15.7109375" customWidth="1"/>
    <col min="12" max="12" width="11" bestFit="1" customWidth="1"/>
    <col min="13" max="15" width="8.5703125" customWidth="1"/>
    <col min="16" max="16" width="9.7109375" customWidth="1"/>
    <col min="17" max="17" width="7" customWidth="1"/>
    <col min="18" max="18" width="10.7109375" customWidth="1"/>
    <col min="19" max="19" width="11.7109375" customWidth="1"/>
    <col min="20" max="20" width="11.42578125" customWidth="1"/>
    <col min="21" max="21" width="15.5703125" customWidth="1"/>
    <col min="22" max="22" width="14.42578125" customWidth="1"/>
    <col min="23" max="23" width="10" customWidth="1"/>
    <col min="24" max="24" width="12.5703125" bestFit="1" customWidth="1"/>
  </cols>
  <sheetData>
    <row r="1" spans="1:22" ht="22.5" x14ac:dyDescent="0.6">
      <c r="A1" s="30" t="s">
        <v>140</v>
      </c>
    </row>
    <row r="2" spans="1:22" ht="20.65" x14ac:dyDescent="0.6">
      <c r="A2" s="80" t="s">
        <v>156</v>
      </c>
    </row>
    <row r="3" spans="1:22" x14ac:dyDescent="0.35">
      <c r="A3" s="9" t="s">
        <v>151</v>
      </c>
    </row>
    <row r="4" spans="1:22" x14ac:dyDescent="0.35">
      <c r="A4" s="33"/>
    </row>
    <row r="5" spans="1:22" ht="15" x14ac:dyDescent="0.35">
      <c r="A5" s="54" t="s">
        <v>20</v>
      </c>
    </row>
    <row r="6" spans="1:22" ht="15.75" thickBot="1" x14ac:dyDescent="0.5">
      <c r="A6" s="2"/>
      <c r="B6" s="148"/>
      <c r="C6" s="148"/>
      <c r="D6" s="148"/>
      <c r="E6" s="148"/>
      <c r="F6" s="148"/>
      <c r="G6" s="148"/>
      <c r="H6" s="148"/>
      <c r="J6" s="148"/>
      <c r="K6" s="148"/>
      <c r="L6" s="1"/>
      <c r="M6" s="1"/>
      <c r="N6" s="1"/>
      <c r="O6" s="1"/>
      <c r="P6" s="1"/>
      <c r="Q6" s="1"/>
      <c r="R6" s="1"/>
      <c r="S6" s="9"/>
    </row>
    <row r="7" spans="1:22" ht="15.75" thickBot="1" x14ac:dyDescent="0.5">
      <c r="A7" s="212" t="s">
        <v>63</v>
      </c>
      <c r="B7" s="213"/>
      <c r="C7" s="214"/>
      <c r="D7" s="149"/>
      <c r="E7" s="48"/>
      <c r="F7" s="150"/>
      <c r="G7" s="150"/>
      <c r="H7" s="150"/>
      <c r="J7" s="150"/>
      <c r="K7" s="150"/>
      <c r="L7" s="2"/>
      <c r="M7" s="2"/>
      <c r="N7" s="2"/>
      <c r="O7" s="2"/>
      <c r="P7" s="2"/>
      <c r="Q7" s="1"/>
    </row>
    <row r="8" spans="1:22" ht="15.4" x14ac:dyDescent="0.45">
      <c r="A8" s="24" t="s">
        <v>36</v>
      </c>
      <c r="D8" s="52"/>
      <c r="E8" s="150"/>
      <c r="F8" s="150"/>
      <c r="G8" s="150"/>
      <c r="H8" s="150"/>
      <c r="J8" s="150"/>
      <c r="K8" s="150"/>
      <c r="L8" s="2"/>
      <c r="M8" s="2"/>
      <c r="N8" s="2"/>
      <c r="O8" s="2"/>
      <c r="P8" s="2"/>
      <c r="Q8" s="1"/>
    </row>
    <row r="9" spans="1:22" ht="15.4" x14ac:dyDescent="0.45">
      <c r="A9" s="24" t="s">
        <v>64</v>
      </c>
      <c r="D9" s="53"/>
      <c r="E9" s="150"/>
      <c r="F9" s="150"/>
      <c r="G9" s="150"/>
      <c r="H9" s="150"/>
      <c r="J9" s="150"/>
      <c r="K9" s="150"/>
      <c r="L9" s="2"/>
      <c r="M9" s="2"/>
      <c r="N9" s="2"/>
      <c r="O9" s="2"/>
      <c r="P9" s="2"/>
      <c r="Q9" s="1"/>
    </row>
    <row r="10" spans="1:22" ht="15.75" thickBot="1" x14ac:dyDescent="0.5">
      <c r="A10" s="24" t="s">
        <v>72</v>
      </c>
      <c r="D10" s="53"/>
      <c r="F10" s="150"/>
      <c r="G10" s="150"/>
      <c r="H10" s="150"/>
      <c r="J10" s="150"/>
      <c r="K10" s="150"/>
      <c r="L10" s="2"/>
      <c r="M10" s="2"/>
      <c r="N10" s="2"/>
      <c r="O10" s="2"/>
      <c r="P10" s="2"/>
      <c r="Q10" s="1"/>
    </row>
    <row r="11" spans="1:22" ht="15.75" thickBot="1" x14ac:dyDescent="0.5">
      <c r="A11" s="24" t="s">
        <v>73</v>
      </c>
      <c r="D11" s="100" t="s">
        <v>89</v>
      </c>
      <c r="E11" s="151"/>
      <c r="F11" s="86"/>
      <c r="G11" s="87" t="s">
        <v>75</v>
      </c>
      <c r="H11" s="101" t="s">
        <v>89</v>
      </c>
      <c r="I11" s="82"/>
      <c r="J11" s="150"/>
      <c r="K11" s="150"/>
      <c r="L11" s="2"/>
      <c r="M11" s="2"/>
      <c r="N11" s="2"/>
      <c r="O11" s="2"/>
      <c r="P11" s="2"/>
      <c r="Q11" s="1"/>
    </row>
    <row r="12" spans="1:22" ht="16.149999999999999" thickTop="1" thickBot="1" x14ac:dyDescent="0.5">
      <c r="A12" s="92" t="s">
        <v>76</v>
      </c>
      <c r="B12" s="88"/>
      <c r="C12" s="88"/>
      <c r="D12" s="89">
        <f>D35</f>
        <v>0</v>
      </c>
      <c r="E12" s="90" t="s">
        <v>77</v>
      </c>
      <c r="F12" s="152"/>
      <c r="G12" s="152"/>
      <c r="H12" s="152"/>
      <c r="I12" s="91"/>
      <c r="J12" s="153"/>
      <c r="K12" s="154"/>
      <c r="L12" s="2"/>
      <c r="M12" s="2"/>
      <c r="N12" s="2"/>
      <c r="O12" s="2"/>
      <c r="P12" s="2"/>
      <c r="Q12" s="1"/>
    </row>
    <row r="13" spans="1:22" ht="15.4" thickBot="1" x14ac:dyDescent="0.45">
      <c r="I13" s="25"/>
      <c r="J13" s="148"/>
    </row>
    <row r="14" spans="1:22" ht="15.75" thickBot="1" x14ac:dyDescent="0.5">
      <c r="A14" s="212" t="s">
        <v>46</v>
      </c>
      <c r="B14" s="213"/>
      <c r="C14" s="213"/>
      <c r="D14" s="213"/>
      <c r="E14" s="213"/>
      <c r="F14" s="213"/>
      <c r="G14" s="213"/>
      <c r="H14" s="213"/>
      <c r="I14" s="213"/>
      <c r="J14" s="213"/>
      <c r="K14" s="213"/>
      <c r="L14" s="213"/>
      <c r="M14" s="213"/>
      <c r="N14" s="213"/>
      <c r="O14" s="213"/>
      <c r="P14" s="213"/>
      <c r="Q14" s="213"/>
      <c r="R14" s="213"/>
      <c r="S14" s="213"/>
      <c r="T14" s="213"/>
      <c r="U14" s="214"/>
    </row>
    <row r="15" spans="1:22" ht="15" x14ac:dyDescent="0.4">
      <c r="A15" s="18" t="s">
        <v>58</v>
      </c>
      <c r="C15" s="5"/>
      <c r="D15" s="5"/>
      <c r="E15" s="5"/>
      <c r="F15" s="5"/>
      <c r="G15" s="5"/>
      <c r="H15" s="5"/>
      <c r="I15" s="5"/>
      <c r="J15" s="5"/>
      <c r="K15" s="19"/>
      <c r="L15" s="5"/>
      <c r="M15" s="20"/>
      <c r="N15" s="19"/>
      <c r="O15" s="5"/>
      <c r="P15" s="5"/>
      <c r="Q15" s="21"/>
      <c r="R15" s="5"/>
      <c r="S15" s="5"/>
      <c r="T15" s="76"/>
      <c r="U15" s="70"/>
    </row>
    <row r="16" spans="1:22" ht="12.75" thickBot="1" x14ac:dyDescent="0.4">
      <c r="A16" s="55" t="s">
        <v>37</v>
      </c>
      <c r="B16" s="56" t="s">
        <v>38</v>
      </c>
      <c r="C16" s="56" t="s">
        <v>39</v>
      </c>
      <c r="D16" s="56" t="s">
        <v>57</v>
      </c>
      <c r="E16" s="56" t="s">
        <v>47</v>
      </c>
      <c r="F16" s="56" t="s">
        <v>40</v>
      </c>
      <c r="G16" s="56" t="s">
        <v>61</v>
      </c>
      <c r="H16" s="56" t="s">
        <v>62</v>
      </c>
      <c r="I16" s="56" t="s">
        <v>50</v>
      </c>
      <c r="J16" s="56" t="s">
        <v>51</v>
      </c>
      <c r="K16" s="56" t="s">
        <v>52</v>
      </c>
      <c r="L16" s="56" t="s">
        <v>53</v>
      </c>
      <c r="M16" s="56" t="s">
        <v>54</v>
      </c>
      <c r="N16" s="56" t="s">
        <v>67</v>
      </c>
      <c r="O16" s="56" t="s">
        <v>55</v>
      </c>
      <c r="P16" s="56" t="s">
        <v>56</v>
      </c>
      <c r="Q16" s="56" t="s">
        <v>59</v>
      </c>
      <c r="R16" s="78" t="s">
        <v>68</v>
      </c>
      <c r="S16" s="77" t="s">
        <v>69</v>
      </c>
      <c r="T16" s="77" t="s">
        <v>70</v>
      </c>
      <c r="U16" s="159" t="s">
        <v>136</v>
      </c>
      <c r="V16" s="9"/>
    </row>
    <row r="17" spans="1:25" ht="58.5" customHeight="1" x14ac:dyDescent="0.35">
      <c r="A17" s="64" t="s">
        <v>66</v>
      </c>
      <c r="B17" s="65" t="s">
        <v>24</v>
      </c>
      <c r="C17" s="108" t="s">
        <v>109</v>
      </c>
      <c r="D17" s="108" t="s">
        <v>25</v>
      </c>
      <c r="E17" s="97" t="s">
        <v>97</v>
      </c>
      <c r="F17" s="97" t="s">
        <v>98</v>
      </c>
      <c r="G17" s="69" t="s">
        <v>60</v>
      </c>
      <c r="H17" s="157" t="s">
        <v>116</v>
      </c>
      <c r="I17" s="218" t="s">
        <v>141</v>
      </c>
      <c r="J17" s="219"/>
      <c r="K17" s="219"/>
      <c r="L17" s="220"/>
      <c r="M17" s="219" t="s">
        <v>120</v>
      </c>
      <c r="N17" s="219"/>
      <c r="O17" s="219"/>
      <c r="P17" s="220"/>
      <c r="Q17" s="221" t="s">
        <v>33</v>
      </c>
      <c r="R17" s="222"/>
      <c r="S17" s="222"/>
      <c r="T17" s="223"/>
      <c r="U17" s="58" t="s">
        <v>21</v>
      </c>
      <c r="V17" s="60"/>
      <c r="W17" s="9"/>
      <c r="X17" s="9"/>
      <c r="Y17" s="9"/>
    </row>
    <row r="18" spans="1:25" ht="15" customHeight="1" x14ac:dyDescent="0.45">
      <c r="A18" s="224" t="s">
        <v>66</v>
      </c>
      <c r="B18" s="225"/>
      <c r="C18" s="225"/>
      <c r="D18" s="225"/>
      <c r="E18" s="225"/>
      <c r="F18" s="225"/>
      <c r="G18" s="225"/>
      <c r="H18" s="226"/>
      <c r="I18" s="158" t="s">
        <v>48</v>
      </c>
      <c r="J18" s="146" t="s">
        <v>84</v>
      </c>
      <c r="K18" s="146" t="s">
        <v>85</v>
      </c>
      <c r="L18" s="147" t="s">
        <v>49</v>
      </c>
      <c r="M18" s="145" t="s">
        <v>48</v>
      </c>
      <c r="N18" s="146" t="s">
        <v>84</v>
      </c>
      <c r="O18" s="146" t="s">
        <v>85</v>
      </c>
      <c r="P18" s="147" t="s">
        <v>49</v>
      </c>
      <c r="Q18" s="145" t="s">
        <v>48</v>
      </c>
      <c r="R18" s="146" t="s">
        <v>84</v>
      </c>
      <c r="S18" s="146" t="s">
        <v>85</v>
      </c>
      <c r="T18" s="147" t="s">
        <v>49</v>
      </c>
      <c r="U18" s="68"/>
      <c r="V18" s="9"/>
      <c r="W18" s="9"/>
      <c r="X18" s="9"/>
      <c r="Y18" s="9"/>
    </row>
    <row r="19" spans="1:25" x14ac:dyDescent="0.35">
      <c r="A19" s="66" t="s">
        <v>23</v>
      </c>
      <c r="B19" s="67" t="s">
        <v>122</v>
      </c>
      <c r="C19" s="79">
        <v>4000</v>
      </c>
      <c r="D19" s="84">
        <v>500</v>
      </c>
      <c r="E19" s="63" t="s">
        <v>82</v>
      </c>
      <c r="F19" s="67" t="s">
        <v>101</v>
      </c>
      <c r="G19" s="62">
        <v>12000</v>
      </c>
      <c r="H19" s="144">
        <v>2020</v>
      </c>
      <c r="I19" s="134">
        <f>'Emission Factors'!D11</f>
        <v>2.2804014177964276E-2</v>
      </c>
      <c r="J19" s="134">
        <f>'Emission Factors'!E11</f>
        <v>2.26298475381565E-2</v>
      </c>
      <c r="K19" s="134">
        <f>'Emission Factors'!F11</f>
        <v>8.7348747259048936E-4</v>
      </c>
      <c r="L19" s="134">
        <f>'Emission Factors'!G11</f>
        <v>204.17048326656138</v>
      </c>
      <c r="M19" s="134">
        <f>'Emission Factors'!H11</f>
        <v>0</v>
      </c>
      <c r="N19" s="134">
        <f>'Emission Factors'!I11</f>
        <v>0</v>
      </c>
      <c r="O19" s="134">
        <f>'Emission Factors'!J11</f>
        <v>0</v>
      </c>
      <c r="P19" s="134">
        <f>'Emission Factors'!K11</f>
        <v>0</v>
      </c>
      <c r="Q19" s="135">
        <f t="shared" ref="Q19:Q34" si="0">G19*(I19-(M19))</f>
        <v>273.64817013557132</v>
      </c>
      <c r="R19" s="136">
        <f t="shared" ref="R19:R34" si="1">G19*(J19-(N19))</f>
        <v>271.55817045787802</v>
      </c>
      <c r="S19" s="136">
        <f t="shared" ref="S19:S34" si="2">G19*(K19-(O19))</f>
        <v>10.481849671085872</v>
      </c>
      <c r="T19" s="137">
        <f t="shared" ref="T19:T34" si="3">G19*(L19-(P19))</f>
        <v>2450045.7991987364</v>
      </c>
      <c r="U19" s="138" t="e">
        <f>D19/((Yrs_Effectiveness*(Q19+R19+(20*S19)))/907200)</f>
        <v>#DIV/0!</v>
      </c>
      <c r="V19" s="9"/>
      <c r="W19" s="9"/>
      <c r="X19" s="9"/>
      <c r="Y19" s="9"/>
    </row>
    <row r="20" spans="1:25" x14ac:dyDescent="0.35">
      <c r="A20" s="57">
        <v>1</v>
      </c>
      <c r="B20" s="102"/>
      <c r="C20" s="85"/>
      <c r="D20" s="85"/>
      <c r="E20" s="115"/>
      <c r="F20" s="133"/>
      <c r="G20" s="112"/>
      <c r="H20" s="210"/>
      <c r="I20" s="107"/>
      <c r="J20" s="107"/>
      <c r="K20" s="209"/>
      <c r="L20" s="95"/>
      <c r="M20" s="71"/>
      <c r="N20" s="71"/>
      <c r="O20" s="71"/>
      <c r="P20" s="71"/>
      <c r="Q20" s="139">
        <f t="shared" si="0"/>
        <v>0</v>
      </c>
      <c r="R20" s="140">
        <f t="shared" si="1"/>
        <v>0</v>
      </c>
      <c r="S20" s="140">
        <f t="shared" si="2"/>
        <v>0</v>
      </c>
      <c r="T20" s="141">
        <f t="shared" si="3"/>
        <v>0</v>
      </c>
      <c r="U20" s="142" t="e">
        <f t="shared" ref="U20:U34" si="4">D20/((Yrs_Effectiveness*(Q20+R20+(20*S20)))/907200)</f>
        <v>#DIV/0!</v>
      </c>
      <c r="V20" s="9"/>
      <c r="W20" s="9"/>
      <c r="X20" s="9"/>
      <c r="Y20" s="9"/>
    </row>
    <row r="21" spans="1:25" x14ac:dyDescent="0.35">
      <c r="A21" s="57">
        <v>2</v>
      </c>
      <c r="B21" s="102"/>
      <c r="C21" s="85"/>
      <c r="D21" s="85"/>
      <c r="E21" s="115"/>
      <c r="F21" s="133"/>
      <c r="G21" s="112"/>
      <c r="H21" s="210"/>
      <c r="I21" s="107"/>
      <c r="J21" s="107"/>
      <c r="K21" s="209"/>
      <c r="L21" s="95"/>
      <c r="M21" s="71"/>
      <c r="N21" s="71"/>
      <c r="O21" s="71"/>
      <c r="P21" s="71"/>
      <c r="Q21" s="139">
        <f t="shared" si="0"/>
        <v>0</v>
      </c>
      <c r="R21" s="140">
        <f t="shared" si="1"/>
        <v>0</v>
      </c>
      <c r="S21" s="140">
        <f t="shared" si="2"/>
        <v>0</v>
      </c>
      <c r="T21" s="141">
        <f t="shared" si="3"/>
        <v>0</v>
      </c>
      <c r="U21" s="142" t="e">
        <f t="shared" si="4"/>
        <v>#DIV/0!</v>
      </c>
      <c r="V21" s="9"/>
      <c r="W21" s="9"/>
      <c r="X21" s="9"/>
      <c r="Y21" s="9"/>
    </row>
    <row r="22" spans="1:25" x14ac:dyDescent="0.35">
      <c r="A22" s="57">
        <v>3</v>
      </c>
      <c r="B22" s="102"/>
      <c r="C22" s="85"/>
      <c r="D22" s="85"/>
      <c r="E22" s="115"/>
      <c r="F22" s="133"/>
      <c r="G22" s="112"/>
      <c r="H22" s="210"/>
      <c r="I22" s="107"/>
      <c r="J22" s="107"/>
      <c r="K22" s="209"/>
      <c r="L22" s="95"/>
      <c r="M22" s="71"/>
      <c r="N22" s="71"/>
      <c r="O22" s="71"/>
      <c r="P22" s="71"/>
      <c r="Q22" s="139">
        <f t="shared" si="0"/>
        <v>0</v>
      </c>
      <c r="R22" s="140">
        <f t="shared" si="1"/>
        <v>0</v>
      </c>
      <c r="S22" s="140">
        <f t="shared" si="2"/>
        <v>0</v>
      </c>
      <c r="T22" s="141">
        <f t="shared" si="3"/>
        <v>0</v>
      </c>
      <c r="U22" s="142" t="e">
        <f t="shared" si="4"/>
        <v>#DIV/0!</v>
      </c>
      <c r="V22" s="9"/>
      <c r="W22" s="9"/>
      <c r="X22" s="9"/>
      <c r="Y22" s="9"/>
    </row>
    <row r="23" spans="1:25" x14ac:dyDescent="0.35">
      <c r="A23" s="57">
        <v>4</v>
      </c>
      <c r="B23" s="102"/>
      <c r="C23" s="85"/>
      <c r="D23" s="85"/>
      <c r="E23" s="115"/>
      <c r="F23" s="133"/>
      <c r="G23" s="112"/>
      <c r="H23" s="210"/>
      <c r="I23" s="107"/>
      <c r="J23" s="107"/>
      <c r="K23" s="209"/>
      <c r="L23" s="95"/>
      <c r="M23" s="71"/>
      <c r="N23" s="71"/>
      <c r="O23" s="71"/>
      <c r="P23" s="71"/>
      <c r="Q23" s="139">
        <f t="shared" si="0"/>
        <v>0</v>
      </c>
      <c r="R23" s="140">
        <f t="shared" si="1"/>
        <v>0</v>
      </c>
      <c r="S23" s="140">
        <f t="shared" si="2"/>
        <v>0</v>
      </c>
      <c r="T23" s="141">
        <f t="shared" si="3"/>
        <v>0</v>
      </c>
      <c r="U23" s="142" t="e">
        <f t="shared" si="4"/>
        <v>#DIV/0!</v>
      </c>
      <c r="V23" s="9"/>
      <c r="W23" s="9"/>
      <c r="X23" s="9"/>
      <c r="Y23" s="9"/>
    </row>
    <row r="24" spans="1:25" x14ac:dyDescent="0.35">
      <c r="A24" s="57">
        <v>5</v>
      </c>
      <c r="B24" s="102"/>
      <c r="C24" s="85"/>
      <c r="D24" s="85"/>
      <c r="E24" s="115"/>
      <c r="F24" s="133"/>
      <c r="G24" s="112"/>
      <c r="H24" s="210"/>
      <c r="I24" s="107"/>
      <c r="J24" s="107"/>
      <c r="K24" s="209"/>
      <c r="L24" s="95"/>
      <c r="M24" s="71"/>
      <c r="N24" s="71"/>
      <c r="O24" s="71"/>
      <c r="P24" s="71"/>
      <c r="Q24" s="139">
        <f t="shared" si="0"/>
        <v>0</v>
      </c>
      <c r="R24" s="140">
        <f t="shared" si="1"/>
        <v>0</v>
      </c>
      <c r="S24" s="140">
        <f t="shared" si="2"/>
        <v>0</v>
      </c>
      <c r="T24" s="141">
        <f t="shared" si="3"/>
        <v>0</v>
      </c>
      <c r="U24" s="142" t="e">
        <f t="shared" si="4"/>
        <v>#DIV/0!</v>
      </c>
      <c r="V24" s="9"/>
      <c r="W24" s="9"/>
      <c r="X24" s="9"/>
      <c r="Y24" s="9"/>
    </row>
    <row r="25" spans="1:25" x14ac:dyDescent="0.35">
      <c r="A25" s="57">
        <v>6</v>
      </c>
      <c r="B25" s="102"/>
      <c r="C25" s="85"/>
      <c r="D25" s="85"/>
      <c r="E25" s="115"/>
      <c r="F25" s="133"/>
      <c r="G25" s="112"/>
      <c r="H25" s="210"/>
      <c r="I25" s="107"/>
      <c r="J25" s="107"/>
      <c r="K25" s="209"/>
      <c r="L25" s="95"/>
      <c r="M25" s="71"/>
      <c r="N25" s="71"/>
      <c r="O25" s="71"/>
      <c r="P25" s="71"/>
      <c r="Q25" s="139">
        <f t="shared" si="0"/>
        <v>0</v>
      </c>
      <c r="R25" s="140">
        <f t="shared" si="1"/>
        <v>0</v>
      </c>
      <c r="S25" s="140">
        <f t="shared" si="2"/>
        <v>0</v>
      </c>
      <c r="T25" s="141">
        <f t="shared" si="3"/>
        <v>0</v>
      </c>
      <c r="U25" s="142" t="e">
        <f t="shared" si="4"/>
        <v>#DIV/0!</v>
      </c>
      <c r="V25" s="9"/>
      <c r="W25" s="9"/>
      <c r="X25" s="9"/>
      <c r="Y25" s="9"/>
    </row>
    <row r="26" spans="1:25" x14ac:dyDescent="0.35">
      <c r="A26" s="57">
        <v>7</v>
      </c>
      <c r="B26" s="102"/>
      <c r="C26" s="85"/>
      <c r="D26" s="85"/>
      <c r="E26" s="115"/>
      <c r="F26" s="133"/>
      <c r="G26" s="112"/>
      <c r="H26" s="210"/>
      <c r="I26" s="107"/>
      <c r="J26" s="107"/>
      <c r="K26" s="209"/>
      <c r="L26" s="95"/>
      <c r="M26" s="71"/>
      <c r="N26" s="71"/>
      <c r="O26" s="71"/>
      <c r="P26" s="71"/>
      <c r="Q26" s="139">
        <f t="shared" si="0"/>
        <v>0</v>
      </c>
      <c r="R26" s="140">
        <f t="shared" si="1"/>
        <v>0</v>
      </c>
      <c r="S26" s="140">
        <f t="shared" si="2"/>
        <v>0</v>
      </c>
      <c r="T26" s="141">
        <f t="shared" si="3"/>
        <v>0</v>
      </c>
      <c r="U26" s="142" t="e">
        <f t="shared" si="4"/>
        <v>#DIV/0!</v>
      </c>
      <c r="V26" s="9"/>
      <c r="W26" s="9"/>
      <c r="X26" s="9"/>
      <c r="Y26" s="9"/>
    </row>
    <row r="27" spans="1:25" x14ac:dyDescent="0.35">
      <c r="A27" s="57">
        <v>8</v>
      </c>
      <c r="B27" s="102"/>
      <c r="C27" s="85"/>
      <c r="D27" s="85"/>
      <c r="E27" s="115"/>
      <c r="F27" s="133"/>
      <c r="G27" s="112"/>
      <c r="H27" s="210"/>
      <c r="I27" s="107"/>
      <c r="J27" s="107"/>
      <c r="K27" s="209"/>
      <c r="L27" s="95"/>
      <c r="M27" s="71"/>
      <c r="N27" s="71"/>
      <c r="O27" s="71"/>
      <c r="P27" s="71"/>
      <c r="Q27" s="139">
        <f t="shared" si="0"/>
        <v>0</v>
      </c>
      <c r="R27" s="140">
        <f t="shared" si="1"/>
        <v>0</v>
      </c>
      <c r="S27" s="140">
        <f t="shared" si="2"/>
        <v>0</v>
      </c>
      <c r="T27" s="141">
        <f t="shared" si="3"/>
        <v>0</v>
      </c>
      <c r="U27" s="142" t="e">
        <f t="shared" si="4"/>
        <v>#DIV/0!</v>
      </c>
      <c r="V27" s="9"/>
      <c r="W27" s="9"/>
      <c r="X27" s="9"/>
      <c r="Y27" s="9"/>
    </row>
    <row r="28" spans="1:25" x14ac:dyDescent="0.35">
      <c r="A28" s="57">
        <v>9</v>
      </c>
      <c r="B28" s="102"/>
      <c r="C28" s="85"/>
      <c r="D28" s="85"/>
      <c r="E28" s="115"/>
      <c r="F28" s="133"/>
      <c r="G28" s="112"/>
      <c r="H28" s="210"/>
      <c r="I28" s="114"/>
      <c r="J28" s="107"/>
      <c r="K28" s="107"/>
      <c r="L28" s="95"/>
      <c r="M28" s="71"/>
      <c r="N28" s="71"/>
      <c r="O28" s="71"/>
      <c r="P28" s="95"/>
      <c r="Q28" s="139">
        <f t="shared" si="0"/>
        <v>0</v>
      </c>
      <c r="R28" s="140">
        <f t="shared" si="1"/>
        <v>0</v>
      </c>
      <c r="S28" s="140">
        <f t="shared" si="2"/>
        <v>0</v>
      </c>
      <c r="T28" s="141">
        <f t="shared" si="3"/>
        <v>0</v>
      </c>
      <c r="U28" s="142" t="e">
        <f t="shared" si="4"/>
        <v>#DIV/0!</v>
      </c>
      <c r="V28" s="9"/>
      <c r="W28" s="9"/>
      <c r="X28" s="9"/>
      <c r="Y28" s="9"/>
    </row>
    <row r="29" spans="1:25" x14ac:dyDescent="0.35">
      <c r="A29" s="57">
        <v>10</v>
      </c>
      <c r="B29" s="102"/>
      <c r="C29" s="85"/>
      <c r="D29" s="85"/>
      <c r="E29" s="115"/>
      <c r="F29" s="133"/>
      <c r="G29" s="112"/>
      <c r="H29" s="211"/>
      <c r="I29" s="107"/>
      <c r="J29" s="113"/>
      <c r="K29" s="113"/>
      <c r="L29" s="111"/>
      <c r="M29" s="110"/>
      <c r="N29" s="107"/>
      <c r="O29" s="107"/>
      <c r="P29" s="95"/>
      <c r="Q29" s="139">
        <f t="shared" si="0"/>
        <v>0</v>
      </c>
      <c r="R29" s="140">
        <f t="shared" si="1"/>
        <v>0</v>
      </c>
      <c r="S29" s="140">
        <f t="shared" si="2"/>
        <v>0</v>
      </c>
      <c r="T29" s="141">
        <f t="shared" si="3"/>
        <v>0</v>
      </c>
      <c r="U29" s="142" t="e">
        <f t="shared" si="4"/>
        <v>#DIV/0!</v>
      </c>
      <c r="V29" s="9"/>
      <c r="W29" s="9"/>
      <c r="X29" s="9"/>
      <c r="Y29" s="9"/>
    </row>
    <row r="30" spans="1:25" x14ac:dyDescent="0.35">
      <c r="A30" s="57">
        <v>11</v>
      </c>
      <c r="B30" s="102"/>
      <c r="C30" s="85"/>
      <c r="D30" s="85"/>
      <c r="E30" s="115"/>
      <c r="F30" s="133"/>
      <c r="G30" s="112"/>
      <c r="H30" s="211"/>
      <c r="I30" s="107"/>
      <c r="J30" s="113"/>
      <c r="K30" s="113"/>
      <c r="L30" s="111"/>
      <c r="M30" s="110"/>
      <c r="N30" s="107"/>
      <c r="O30" s="107"/>
      <c r="P30" s="95"/>
      <c r="Q30" s="139">
        <f t="shared" si="0"/>
        <v>0</v>
      </c>
      <c r="R30" s="140">
        <f t="shared" si="1"/>
        <v>0</v>
      </c>
      <c r="S30" s="140">
        <f t="shared" si="2"/>
        <v>0</v>
      </c>
      <c r="T30" s="141">
        <f t="shared" si="3"/>
        <v>0</v>
      </c>
      <c r="U30" s="142" t="e">
        <f t="shared" si="4"/>
        <v>#DIV/0!</v>
      </c>
      <c r="V30" s="9"/>
      <c r="W30" s="9"/>
      <c r="X30" s="9"/>
      <c r="Y30" s="9"/>
    </row>
    <row r="31" spans="1:25" x14ac:dyDescent="0.35">
      <c r="A31" s="57">
        <v>12</v>
      </c>
      <c r="B31" s="102"/>
      <c r="C31" s="85"/>
      <c r="D31" s="85"/>
      <c r="E31" s="115"/>
      <c r="F31" s="133"/>
      <c r="G31" s="112"/>
      <c r="H31" s="211"/>
      <c r="I31" s="107"/>
      <c r="J31" s="113"/>
      <c r="K31" s="113"/>
      <c r="L31" s="111"/>
      <c r="M31" s="110"/>
      <c r="N31" s="107"/>
      <c r="O31" s="107"/>
      <c r="P31" s="95"/>
      <c r="Q31" s="139">
        <f t="shared" si="0"/>
        <v>0</v>
      </c>
      <c r="R31" s="140">
        <f t="shared" si="1"/>
        <v>0</v>
      </c>
      <c r="S31" s="140">
        <f t="shared" si="2"/>
        <v>0</v>
      </c>
      <c r="T31" s="141">
        <f t="shared" si="3"/>
        <v>0</v>
      </c>
      <c r="U31" s="142" t="e">
        <f t="shared" si="4"/>
        <v>#DIV/0!</v>
      </c>
      <c r="V31" s="9"/>
      <c r="W31" s="9"/>
      <c r="X31" s="9"/>
      <c r="Y31" s="9"/>
    </row>
    <row r="32" spans="1:25" x14ac:dyDescent="0.35">
      <c r="A32" s="57">
        <v>13</v>
      </c>
      <c r="B32" s="102"/>
      <c r="C32" s="85"/>
      <c r="D32" s="85"/>
      <c r="E32" s="115"/>
      <c r="F32" s="133"/>
      <c r="G32" s="112"/>
      <c r="H32" s="211"/>
      <c r="I32" s="107"/>
      <c r="J32" s="113"/>
      <c r="K32" s="113"/>
      <c r="L32" s="111"/>
      <c r="M32" s="110"/>
      <c r="N32" s="107"/>
      <c r="O32" s="107"/>
      <c r="P32" s="95"/>
      <c r="Q32" s="139">
        <f t="shared" si="0"/>
        <v>0</v>
      </c>
      <c r="R32" s="140">
        <f t="shared" si="1"/>
        <v>0</v>
      </c>
      <c r="S32" s="140">
        <f t="shared" si="2"/>
        <v>0</v>
      </c>
      <c r="T32" s="141">
        <f t="shared" si="3"/>
        <v>0</v>
      </c>
      <c r="U32" s="142" t="e">
        <f t="shared" si="4"/>
        <v>#DIV/0!</v>
      </c>
      <c r="V32" s="9"/>
      <c r="W32" s="9"/>
      <c r="X32" s="9"/>
      <c r="Y32" s="9"/>
    </row>
    <row r="33" spans="1:28" x14ac:dyDescent="0.35">
      <c r="A33" s="57">
        <v>14</v>
      </c>
      <c r="B33" s="102"/>
      <c r="C33" s="85"/>
      <c r="D33" s="85"/>
      <c r="E33" s="115"/>
      <c r="F33" s="133"/>
      <c r="G33" s="112"/>
      <c r="H33" s="211"/>
      <c r="I33" s="107"/>
      <c r="J33" s="113"/>
      <c r="K33" s="113"/>
      <c r="L33" s="111"/>
      <c r="M33" s="110"/>
      <c r="N33" s="107"/>
      <c r="O33" s="107"/>
      <c r="P33" s="95"/>
      <c r="Q33" s="139">
        <f t="shared" si="0"/>
        <v>0</v>
      </c>
      <c r="R33" s="140">
        <f t="shared" si="1"/>
        <v>0</v>
      </c>
      <c r="S33" s="140">
        <f t="shared" si="2"/>
        <v>0</v>
      </c>
      <c r="T33" s="141">
        <f t="shared" si="3"/>
        <v>0</v>
      </c>
      <c r="U33" s="142" t="e">
        <f t="shared" si="4"/>
        <v>#DIV/0!</v>
      </c>
      <c r="V33" s="9"/>
      <c r="W33" s="9"/>
      <c r="X33" s="9"/>
      <c r="Y33" s="9"/>
    </row>
    <row r="34" spans="1:28" ht="12.75" thickBot="1" x14ac:dyDescent="0.4">
      <c r="A34" s="57">
        <v>15</v>
      </c>
      <c r="B34" s="102"/>
      <c r="C34" s="85"/>
      <c r="D34" s="85"/>
      <c r="E34" s="115"/>
      <c r="F34" s="133"/>
      <c r="G34" s="112"/>
      <c r="H34" s="211"/>
      <c r="I34" s="107"/>
      <c r="J34" s="113"/>
      <c r="K34" s="113"/>
      <c r="L34" s="111"/>
      <c r="M34" s="110"/>
      <c r="N34" s="107"/>
      <c r="O34" s="107"/>
      <c r="P34" s="95"/>
      <c r="Q34" s="139">
        <f t="shared" si="0"/>
        <v>0</v>
      </c>
      <c r="R34" s="140">
        <f t="shared" si="1"/>
        <v>0</v>
      </c>
      <c r="S34" s="140">
        <f t="shared" si="2"/>
        <v>0</v>
      </c>
      <c r="T34" s="141">
        <f t="shared" si="3"/>
        <v>0</v>
      </c>
      <c r="U34" s="143" t="e">
        <f t="shared" si="4"/>
        <v>#DIV/0!</v>
      </c>
      <c r="V34" s="9"/>
      <c r="W34" s="9"/>
      <c r="X34" s="9"/>
      <c r="Y34" s="9"/>
    </row>
    <row r="35" spans="1:28" ht="13.15" thickTop="1" thickBot="1" x14ac:dyDescent="0.4">
      <c r="A35" s="26"/>
      <c r="B35" s="6"/>
      <c r="C35" s="93" t="s">
        <v>78</v>
      </c>
      <c r="D35" s="109">
        <f>SUM(D20:D34)</f>
        <v>0</v>
      </c>
      <c r="E35" s="10"/>
      <c r="F35" s="6"/>
      <c r="G35" s="6"/>
      <c r="H35" s="6"/>
      <c r="I35" s="6"/>
      <c r="J35" s="6"/>
      <c r="K35" s="6"/>
      <c r="L35" s="6"/>
      <c r="M35" s="6"/>
      <c r="N35" s="6"/>
      <c r="O35" s="6"/>
      <c r="P35" s="74" t="s">
        <v>45</v>
      </c>
      <c r="Q35" s="75">
        <f>SUM(Q20:Q34)</f>
        <v>0</v>
      </c>
      <c r="R35" s="75">
        <f>SUM(R20:R34)</f>
        <v>0</v>
      </c>
      <c r="S35" s="75">
        <f>SUM(S20:S34)</f>
        <v>0</v>
      </c>
      <c r="T35" s="73">
        <f>SUM(T20:T34)</f>
        <v>0</v>
      </c>
      <c r="V35" s="9"/>
      <c r="W35" s="9"/>
      <c r="X35" s="9"/>
      <c r="Y35" s="9"/>
    </row>
    <row r="36" spans="1:28" ht="12.75" thickBot="1" x14ac:dyDescent="0.4">
      <c r="A36" s="5"/>
      <c r="B36" s="61"/>
      <c r="C36" s="16"/>
      <c r="D36" s="16"/>
      <c r="Q36" s="16"/>
      <c r="R36" s="17"/>
      <c r="S36" s="16"/>
      <c r="T36" s="16"/>
      <c r="Y36" s="9"/>
      <c r="Z36" s="9"/>
      <c r="AA36" s="9"/>
      <c r="AB36" s="9"/>
    </row>
    <row r="37" spans="1:28" ht="15.4" x14ac:dyDescent="0.45">
      <c r="A37" s="49" t="s">
        <v>35</v>
      </c>
      <c r="B37" s="50"/>
      <c r="C37" s="50"/>
      <c r="D37" s="50"/>
      <c r="E37" s="50"/>
      <c r="F37" s="50"/>
      <c r="G37" s="50"/>
      <c r="H37" s="50"/>
      <c r="I37" s="50"/>
      <c r="J37" s="50" t="s">
        <v>41</v>
      </c>
      <c r="K37" s="50" t="s">
        <v>42</v>
      </c>
      <c r="L37" s="51"/>
      <c r="M37" s="1"/>
      <c r="N37" s="1"/>
      <c r="Z37" s="15"/>
      <c r="AA37" s="15"/>
      <c r="AB37" s="15"/>
    </row>
    <row r="38" spans="1:28" x14ac:dyDescent="0.35">
      <c r="A38" s="57">
        <v>1</v>
      </c>
      <c r="B38" s="3" t="s">
        <v>26</v>
      </c>
      <c r="C38" s="3"/>
      <c r="D38" s="3"/>
      <c r="E38" s="3"/>
      <c r="F38" s="3"/>
      <c r="G38" s="3"/>
      <c r="H38" s="3"/>
      <c r="I38" s="3"/>
      <c r="J38" s="23">
        <f>(Q35)/907200</f>
        <v>0</v>
      </c>
      <c r="K38" s="23">
        <f>J38*Yrs_Effectiveness</f>
        <v>0</v>
      </c>
      <c r="L38" s="8" t="s">
        <v>43</v>
      </c>
      <c r="X38" s="15"/>
      <c r="Y38" s="15"/>
      <c r="Z38" s="15"/>
    </row>
    <row r="39" spans="1:28" x14ac:dyDescent="0.35">
      <c r="A39" s="57">
        <v>2</v>
      </c>
      <c r="B39" s="3" t="s">
        <v>27</v>
      </c>
      <c r="C39" s="3"/>
      <c r="D39" s="3"/>
      <c r="E39" s="3"/>
      <c r="F39" s="3"/>
      <c r="G39" s="3"/>
      <c r="H39" s="3"/>
      <c r="I39" s="3"/>
      <c r="J39" s="23">
        <f>(R35)/907200</f>
        <v>0</v>
      </c>
      <c r="K39" s="23">
        <f>J39*Yrs_Effectiveness</f>
        <v>0</v>
      </c>
      <c r="L39" s="8" t="s">
        <v>43</v>
      </c>
      <c r="X39" s="15"/>
      <c r="Y39" s="15"/>
      <c r="Z39" s="15"/>
    </row>
    <row r="40" spans="1:28" x14ac:dyDescent="0.35">
      <c r="A40" s="57">
        <v>3</v>
      </c>
      <c r="B40" s="3" t="s">
        <v>28</v>
      </c>
      <c r="C40" s="3"/>
      <c r="D40" s="3"/>
      <c r="E40" s="3"/>
      <c r="F40" s="3"/>
      <c r="G40" s="3"/>
      <c r="H40" s="3"/>
      <c r="I40" s="3"/>
      <c r="J40" s="23">
        <f>(S35)/907200</f>
        <v>0</v>
      </c>
      <c r="K40" s="23">
        <f>J40*Yrs_Effectiveness</f>
        <v>0</v>
      </c>
      <c r="L40" s="8" t="s">
        <v>43</v>
      </c>
      <c r="X40" s="15"/>
      <c r="Y40" s="15"/>
      <c r="Z40" s="15"/>
    </row>
    <row r="41" spans="1:28" x14ac:dyDescent="0.35">
      <c r="A41" s="57">
        <v>4</v>
      </c>
      <c r="B41" s="3" t="s">
        <v>29</v>
      </c>
      <c r="C41" s="3"/>
      <c r="D41" s="3"/>
      <c r="E41" s="3"/>
      <c r="F41" s="3"/>
      <c r="G41" s="3"/>
      <c r="H41" s="3"/>
      <c r="I41" s="3"/>
      <c r="J41" s="23">
        <f>Annual_PM_Emissions*20</f>
        <v>0</v>
      </c>
      <c r="K41" s="23">
        <f>Annual_Weighted_PM_Emissions*Yrs_Effectiveness</f>
        <v>0</v>
      </c>
      <c r="L41" s="8" t="s">
        <v>43</v>
      </c>
      <c r="X41" s="15"/>
      <c r="Y41" s="15"/>
      <c r="Z41" s="15"/>
    </row>
    <row r="42" spans="1:28" x14ac:dyDescent="0.35">
      <c r="A42" s="57">
        <v>5</v>
      </c>
      <c r="B42" s="3" t="s">
        <v>30</v>
      </c>
      <c r="C42" s="3"/>
      <c r="D42" s="3"/>
      <c r="E42" s="3"/>
      <c r="F42" s="3"/>
      <c r="G42" s="3"/>
      <c r="H42" s="3"/>
      <c r="I42" s="3"/>
      <c r="J42" s="94">
        <f>(T35)/907200</f>
        <v>0</v>
      </c>
      <c r="K42" s="94">
        <f>J42*Yrs_Effectiveness</f>
        <v>0</v>
      </c>
      <c r="L42" s="8" t="s">
        <v>43</v>
      </c>
      <c r="P42" s="72"/>
      <c r="X42" s="15"/>
      <c r="Y42" s="15"/>
      <c r="Z42" s="15"/>
    </row>
    <row r="43" spans="1:28" ht="14.25" customHeight="1" x14ac:dyDescent="0.45">
      <c r="A43" s="57">
        <v>6</v>
      </c>
      <c r="B43" s="11" t="s">
        <v>31</v>
      </c>
      <c r="C43" s="11"/>
      <c r="D43" s="11"/>
      <c r="E43" s="11"/>
      <c r="F43" s="11"/>
      <c r="G43" s="11"/>
      <c r="H43" s="11"/>
      <c r="I43" s="11"/>
      <c r="J43" s="22">
        <f>J38+J39+J40</f>
        <v>0</v>
      </c>
      <c r="K43" s="22">
        <f>K38+K39+K40</f>
        <v>0</v>
      </c>
      <c r="L43" s="12" t="s">
        <v>43</v>
      </c>
      <c r="T43" s="7"/>
      <c r="Y43" s="15"/>
      <c r="Z43" s="15"/>
      <c r="AA43" s="15"/>
    </row>
    <row r="44" spans="1:28" x14ac:dyDescent="0.35">
      <c r="A44" s="57">
        <v>7</v>
      </c>
      <c r="B44" s="3" t="s">
        <v>32</v>
      </c>
      <c r="C44" s="3"/>
      <c r="D44" s="3"/>
      <c r="E44" s="3"/>
      <c r="F44" s="3"/>
      <c r="G44" s="3"/>
      <c r="H44" s="3"/>
      <c r="I44" s="3"/>
      <c r="J44" s="14"/>
      <c r="K44" s="155" t="e">
        <f>Total_TFCA_Cost/(Lifetime_ROG_Emissions+Lifetime_NOx_Emissions+Lifetime_PM_Emissions)</f>
        <v>#DIV/0!</v>
      </c>
      <c r="L44" s="12" t="s">
        <v>44</v>
      </c>
      <c r="V44" s="15"/>
      <c r="W44" s="15"/>
      <c r="X44" s="15"/>
    </row>
    <row r="45" spans="1:28" ht="17.25" customHeight="1" thickBot="1" x14ac:dyDescent="0.45">
      <c r="A45" s="81">
        <v>8</v>
      </c>
      <c r="B45" s="215" t="s">
        <v>34</v>
      </c>
      <c r="C45" s="216"/>
      <c r="D45" s="216"/>
      <c r="E45" s="216"/>
      <c r="F45" s="216"/>
      <c r="G45" s="216"/>
      <c r="H45" s="216"/>
      <c r="I45" s="216"/>
      <c r="J45" s="217"/>
      <c r="K45" s="156" t="e">
        <f>Total_TFCA_Cost/(Lifetime_ROG_Emissions+Lifetime_NOx_Emissions+Lifetime_Weighted_PM_Emissions)</f>
        <v>#DIV/0!</v>
      </c>
      <c r="L45" s="59" t="s">
        <v>44</v>
      </c>
      <c r="M45" s="4"/>
      <c r="V45" s="15"/>
      <c r="W45" s="15"/>
      <c r="X45" s="15"/>
    </row>
    <row r="46" spans="1:28" x14ac:dyDescent="0.35">
      <c r="M46" s="1"/>
      <c r="V46" s="15"/>
      <c r="W46" s="15"/>
      <c r="X46" s="15"/>
    </row>
    <row r="78" spans="5:5" x14ac:dyDescent="0.35">
      <c r="E78" s="13"/>
    </row>
    <row r="79" spans="5:5" x14ac:dyDescent="0.35">
      <c r="E79" s="13"/>
    </row>
    <row r="80" spans="5:5" x14ac:dyDescent="0.35">
      <c r="E80" s="13"/>
    </row>
    <row r="81" spans="5:5" x14ac:dyDescent="0.35">
      <c r="E81" s="13"/>
    </row>
    <row r="82" spans="5:5" x14ac:dyDescent="0.35">
      <c r="E82" s="13"/>
    </row>
    <row r="83" spans="5:5" x14ac:dyDescent="0.35">
      <c r="E83" s="13"/>
    </row>
    <row r="84" spans="5:5" x14ac:dyDescent="0.35">
      <c r="E84" s="13"/>
    </row>
    <row r="85" spans="5:5" x14ac:dyDescent="0.35">
      <c r="E85" s="13"/>
    </row>
    <row r="86" spans="5:5" x14ac:dyDescent="0.35">
      <c r="E86" s="13"/>
    </row>
    <row r="87" spans="5:5" x14ac:dyDescent="0.35">
      <c r="E87" s="13"/>
    </row>
    <row r="88" spans="5:5" x14ac:dyDescent="0.35">
      <c r="E88" s="13"/>
    </row>
    <row r="89" spans="5:5" x14ac:dyDescent="0.35">
      <c r="E89" s="13"/>
    </row>
    <row r="90" spans="5:5" x14ac:dyDescent="0.35">
      <c r="E90" s="13"/>
    </row>
    <row r="91" spans="5:5" x14ac:dyDescent="0.35">
      <c r="E91" s="13"/>
    </row>
    <row r="92" spans="5:5" x14ac:dyDescent="0.35">
      <c r="E92" s="13"/>
    </row>
    <row r="93" spans="5:5" x14ac:dyDescent="0.35">
      <c r="E93" s="13"/>
    </row>
    <row r="94" spans="5:5" x14ac:dyDescent="0.35">
      <c r="E94" s="13"/>
    </row>
    <row r="95" spans="5:5" x14ac:dyDescent="0.35">
      <c r="E95" s="13"/>
    </row>
    <row r="96" spans="5:5" x14ac:dyDescent="0.35">
      <c r="E96" s="13"/>
    </row>
    <row r="97" spans="5:5" x14ac:dyDescent="0.35">
      <c r="E97" s="13"/>
    </row>
    <row r="98" spans="5:5" x14ac:dyDescent="0.35">
      <c r="E98" s="13"/>
    </row>
    <row r="99" spans="5:5" x14ac:dyDescent="0.35">
      <c r="E99" s="13"/>
    </row>
    <row r="100" spans="5:5" x14ac:dyDescent="0.35">
      <c r="E100" s="13"/>
    </row>
    <row r="101" spans="5:5" x14ac:dyDescent="0.35">
      <c r="E101" s="13"/>
    </row>
    <row r="102" spans="5:5" x14ac:dyDescent="0.35">
      <c r="E102" s="13"/>
    </row>
    <row r="103" spans="5:5" x14ac:dyDescent="0.35">
      <c r="E103" s="13"/>
    </row>
    <row r="104" spans="5:5" x14ac:dyDescent="0.35">
      <c r="E104" s="13"/>
    </row>
    <row r="105" spans="5:5" x14ac:dyDescent="0.35">
      <c r="E105" s="13"/>
    </row>
    <row r="106" spans="5:5" x14ac:dyDescent="0.35">
      <c r="E106" s="13"/>
    </row>
    <row r="107" spans="5:5" x14ac:dyDescent="0.35">
      <c r="E107" s="13"/>
    </row>
    <row r="108" spans="5:5" x14ac:dyDescent="0.35">
      <c r="E108" s="13"/>
    </row>
    <row r="109" spans="5:5" x14ac:dyDescent="0.35">
      <c r="E109" s="13"/>
    </row>
    <row r="110" spans="5:5" x14ac:dyDescent="0.35">
      <c r="E110" s="13"/>
    </row>
    <row r="111" spans="5:5" x14ac:dyDescent="0.35">
      <c r="E111" s="13"/>
    </row>
    <row r="112" spans="5:5" x14ac:dyDescent="0.35">
      <c r="E112" s="13"/>
    </row>
    <row r="113" spans="5:5" x14ac:dyDescent="0.35">
      <c r="E113" s="13"/>
    </row>
    <row r="114" spans="5:5" x14ac:dyDescent="0.35">
      <c r="E114" s="13"/>
    </row>
    <row r="115" spans="5:5" x14ac:dyDescent="0.35">
      <c r="E115" s="13"/>
    </row>
    <row r="116" spans="5:5" x14ac:dyDescent="0.35">
      <c r="E116" s="13"/>
    </row>
    <row r="117" spans="5:5" x14ac:dyDescent="0.35">
      <c r="E117" s="13"/>
    </row>
    <row r="118" spans="5:5" x14ac:dyDescent="0.35">
      <c r="E118" s="13"/>
    </row>
    <row r="119" spans="5:5" x14ac:dyDescent="0.35">
      <c r="E119" s="13"/>
    </row>
    <row r="120" spans="5:5" x14ac:dyDescent="0.35">
      <c r="E120" s="13"/>
    </row>
    <row r="121" spans="5:5" x14ac:dyDescent="0.35">
      <c r="E121" s="13"/>
    </row>
    <row r="122" spans="5:5" x14ac:dyDescent="0.35">
      <c r="E122" s="13"/>
    </row>
    <row r="123" spans="5:5" x14ac:dyDescent="0.35">
      <c r="E123" s="13"/>
    </row>
    <row r="124" spans="5:5" x14ac:dyDescent="0.35">
      <c r="E124" s="13"/>
    </row>
    <row r="125" spans="5:5" x14ac:dyDescent="0.35">
      <c r="E125" s="13"/>
    </row>
    <row r="126" spans="5:5" x14ac:dyDescent="0.35">
      <c r="E126" s="13"/>
    </row>
    <row r="127" spans="5:5" x14ac:dyDescent="0.35">
      <c r="E127" s="13"/>
    </row>
    <row r="128" spans="5:5" x14ac:dyDescent="0.35">
      <c r="E128" s="13"/>
    </row>
    <row r="129" spans="5:5" x14ac:dyDescent="0.35">
      <c r="E129" s="13"/>
    </row>
    <row r="130" spans="5:5" x14ac:dyDescent="0.35">
      <c r="E130" s="13"/>
    </row>
    <row r="131" spans="5:5" x14ac:dyDescent="0.35">
      <c r="E131" s="13"/>
    </row>
    <row r="132" spans="5:5" x14ac:dyDescent="0.35">
      <c r="E132" s="13"/>
    </row>
    <row r="133" spans="5:5" x14ac:dyDescent="0.35">
      <c r="E133" s="13"/>
    </row>
    <row r="134" spans="5:5" x14ac:dyDescent="0.35">
      <c r="E134" s="13"/>
    </row>
    <row r="135" spans="5:5" x14ac:dyDescent="0.35">
      <c r="E135" s="13"/>
    </row>
    <row r="136" spans="5:5" x14ac:dyDescent="0.35">
      <c r="E136" s="13"/>
    </row>
  </sheetData>
  <sheetProtection insertRows="0"/>
  <mergeCells count="7">
    <mergeCell ref="A14:U14"/>
    <mergeCell ref="A7:C7"/>
    <mergeCell ref="B45:J45"/>
    <mergeCell ref="I17:L17"/>
    <mergeCell ref="M17:P17"/>
    <mergeCell ref="Q17:T17"/>
    <mergeCell ref="A18:H18"/>
  </mergeCells>
  <phoneticPr fontId="0" type="noConversion"/>
  <pageMargins left="0.5" right="0.5" top="0.75" bottom="0.75" header="0.5" footer="0.5"/>
  <pageSetup scale="58" orientation="landscape" r:id="rId1"/>
  <headerFooter alignWithMargins="0">
    <oddFooter>&amp;C&amp;F&amp;R&amp;D &amp;T]</oddFooter>
  </headerFooter>
  <customProperties>
    <customPr name="f9cd7630d" r:id="rId2"/>
  </customPropertie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7E70B77-E826-4430-97FF-48C6FCFF006F}">
          <x14:formula1>
            <xm:f>'Emission Factors'!$A$27:$A$32</xm:f>
          </x14:formula1>
          <xm:sqref>F19:F34</xm:sqref>
        </x14:dataValidation>
        <x14:dataValidation type="list" allowBlank="1" showInputMessage="1" showErrorMessage="1" xr:uid="{C14D1BAD-535A-4338-8AFD-446C1AB92655}">
          <x14:formula1>
            <xm:f>'Emission Factors'!$A$35:$A$37</xm:f>
          </x14:formula1>
          <xm:sqref>E19:E34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5"/>
  <sheetViews>
    <sheetView workbookViewId="0">
      <selection activeCell="E10" sqref="E10"/>
    </sheetView>
  </sheetViews>
  <sheetFormatPr defaultColWidth="8.5703125" defaultRowHeight="12.4" x14ac:dyDescent="0.35"/>
  <sheetData>
    <row r="1" spans="1:11" ht="15.4" thickBot="1" x14ac:dyDescent="0.45">
      <c r="A1" s="27" t="s">
        <v>65</v>
      </c>
      <c r="B1" s="28"/>
      <c r="C1" s="28"/>
      <c r="D1" s="28"/>
      <c r="E1" s="28"/>
      <c r="F1" s="28"/>
      <c r="G1" s="28"/>
      <c r="H1" s="28"/>
      <c r="I1" s="28"/>
      <c r="J1" s="28"/>
      <c r="K1" s="28"/>
    </row>
    <row r="3" spans="1:11" x14ac:dyDescent="0.35">
      <c r="A3" s="103" t="s">
        <v>71</v>
      </c>
    </row>
    <row r="5" spans="1:11" x14ac:dyDescent="0.35">
      <c r="A5" t="s">
        <v>107</v>
      </c>
    </row>
  </sheetData>
  <phoneticPr fontId="21" type="noConversion"/>
  <pageMargins left="0.75" right="0.75" top="1" bottom="1" header="0.5" footer="0.5"/>
  <pageSetup orientation="landscape" r:id="rId1"/>
  <headerFooter alignWithMargins="0"/>
  <customProperties>
    <customPr name="ff49511e8"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95E5-8836-4B59-8C78-3A4DB40FCA4C}">
  <sheetPr codeName="Sheet5">
    <pageSetUpPr fitToPage="1"/>
  </sheetPr>
  <dimension ref="A1:K218"/>
  <sheetViews>
    <sheetView zoomScaleNormal="100" workbookViewId="0">
      <selection activeCell="F29" sqref="F29"/>
    </sheetView>
  </sheetViews>
  <sheetFormatPr defaultColWidth="8.5703125" defaultRowHeight="12.4" x14ac:dyDescent="0.35"/>
  <cols>
    <col min="1" max="1" width="26.7109375" customWidth="1"/>
    <col min="2" max="3" width="18.140625" customWidth="1"/>
    <col min="4" max="4" width="12.42578125" customWidth="1"/>
    <col min="5" max="5" width="19.140625" customWidth="1"/>
    <col min="6" max="6" width="10.5703125" customWidth="1"/>
    <col min="7" max="7" width="11.5703125" customWidth="1"/>
    <col min="8" max="8" width="12.42578125" customWidth="1"/>
    <col min="9" max="9" width="11.5703125" customWidth="1"/>
    <col min="10" max="10" width="12.7109375" customWidth="1"/>
    <col min="11" max="11" width="14.42578125" customWidth="1"/>
    <col min="12" max="12" width="9.5703125" customWidth="1"/>
    <col min="13" max="13" width="12.5703125" customWidth="1"/>
    <col min="14" max="15" width="11.5703125" customWidth="1"/>
    <col min="16" max="16" width="13.42578125" customWidth="1"/>
    <col min="17" max="17" width="9.7109375" customWidth="1"/>
    <col min="18" max="18" width="13.7109375" customWidth="1"/>
    <col min="19" max="19" width="9.42578125" customWidth="1"/>
    <col min="20" max="20" width="10" customWidth="1"/>
    <col min="21" max="21" width="12.5703125" bestFit="1" customWidth="1"/>
  </cols>
  <sheetData>
    <row r="1" spans="1:11" ht="22.5" x14ac:dyDescent="0.6">
      <c r="A1" s="30" t="s">
        <v>140</v>
      </c>
    </row>
    <row r="2" spans="1:11" ht="20.65" x14ac:dyDescent="0.6">
      <c r="A2" s="80" t="s">
        <v>158</v>
      </c>
    </row>
    <row r="3" spans="1:11" x14ac:dyDescent="0.35">
      <c r="A3" s="9" t="s">
        <v>149</v>
      </c>
    </row>
    <row r="4" spans="1:11" ht="12.75" thickBot="1" x14ac:dyDescent="0.4">
      <c r="A4" s="33"/>
    </row>
    <row r="5" spans="1:11" x14ac:dyDescent="0.35">
      <c r="A5" s="247" t="s">
        <v>86</v>
      </c>
      <c r="B5" s="248"/>
      <c r="C5" s="248"/>
      <c r="D5" s="248"/>
      <c r="E5" s="248"/>
      <c r="F5" s="248"/>
      <c r="G5" s="248"/>
      <c r="H5" s="248"/>
      <c r="I5" s="248"/>
      <c r="J5" s="248"/>
      <c r="K5" s="249"/>
    </row>
    <row r="6" spans="1:11" ht="12.75" thickBot="1" x14ac:dyDescent="0.4">
      <c r="A6" s="250" t="s">
        <v>81</v>
      </c>
      <c r="B6" s="253" t="s">
        <v>22</v>
      </c>
      <c r="C6" s="256" t="s">
        <v>116</v>
      </c>
      <c r="D6" s="259" t="s">
        <v>80</v>
      </c>
      <c r="E6" s="260"/>
      <c r="F6" s="260"/>
      <c r="G6" s="260"/>
      <c r="H6" s="260"/>
      <c r="I6" s="260"/>
      <c r="J6" s="260"/>
      <c r="K6" s="261"/>
    </row>
    <row r="7" spans="1:11" x14ac:dyDescent="0.35">
      <c r="A7" s="251"/>
      <c r="B7" s="254"/>
      <c r="C7" s="257"/>
      <c r="D7" s="262" t="s">
        <v>111</v>
      </c>
      <c r="E7" s="263"/>
      <c r="F7" s="263"/>
      <c r="G7" s="264"/>
      <c r="H7" s="265" t="s">
        <v>144</v>
      </c>
      <c r="I7" s="266"/>
      <c r="J7" s="266"/>
      <c r="K7" s="267"/>
    </row>
    <row r="8" spans="1:11" ht="12.75" thickBot="1" x14ac:dyDescent="0.4">
      <c r="A8" s="252"/>
      <c r="B8" s="255"/>
      <c r="C8" s="258"/>
      <c r="D8" s="120" t="s">
        <v>48</v>
      </c>
      <c r="E8" s="121" t="s">
        <v>84</v>
      </c>
      <c r="F8" s="121" t="s">
        <v>85</v>
      </c>
      <c r="G8" s="122" t="s">
        <v>49</v>
      </c>
      <c r="H8" s="163" t="s">
        <v>48</v>
      </c>
      <c r="I8" s="164" t="s">
        <v>84</v>
      </c>
      <c r="J8" s="164" t="s">
        <v>85</v>
      </c>
      <c r="K8" s="165" t="s">
        <v>49</v>
      </c>
    </row>
    <row r="9" spans="1:11" x14ac:dyDescent="0.35">
      <c r="A9" s="229" t="s">
        <v>87</v>
      </c>
      <c r="B9" s="231" t="s">
        <v>89</v>
      </c>
      <c r="C9" s="119">
        <v>2024</v>
      </c>
      <c r="D9" s="188">
        <v>2.0024904409120867</v>
      </c>
      <c r="E9" s="189">
        <v>0.3614708067846425</v>
      </c>
      <c r="F9" s="189">
        <v>2.9020897297750751E-3</v>
      </c>
      <c r="G9" s="190">
        <v>184.69585739264693</v>
      </c>
      <c r="H9" s="241" t="s">
        <v>89</v>
      </c>
      <c r="I9" s="242"/>
      <c r="J9" s="242"/>
      <c r="K9" s="243"/>
    </row>
    <row r="10" spans="1:11" ht="12.75" thickBot="1" x14ac:dyDescent="0.4">
      <c r="A10" s="233"/>
      <c r="B10" s="234"/>
      <c r="C10" s="185">
        <v>2025</v>
      </c>
      <c r="D10" s="191">
        <v>2.0101876790688453</v>
      </c>
      <c r="E10" s="192">
        <v>0.36155613569503853</v>
      </c>
      <c r="F10" s="192">
        <v>2.9059573925680243E-3</v>
      </c>
      <c r="G10" s="193">
        <v>184.72397222291272</v>
      </c>
      <c r="H10" s="244" t="s">
        <v>89</v>
      </c>
      <c r="I10" s="245"/>
      <c r="J10" s="245"/>
      <c r="K10" s="246"/>
    </row>
    <row r="11" spans="1:11" x14ac:dyDescent="0.35">
      <c r="A11" s="229" t="s">
        <v>112</v>
      </c>
      <c r="B11" s="231" t="s">
        <v>90</v>
      </c>
      <c r="C11" s="9">
        <v>2024</v>
      </c>
      <c r="D11" s="188">
        <v>2.2804014177964276E-2</v>
      </c>
      <c r="E11" s="189">
        <v>2.26298475381565E-2</v>
      </c>
      <c r="F11" s="189">
        <v>8.7348747259048936E-4</v>
      </c>
      <c r="G11" s="190">
        <v>204.17048326656138</v>
      </c>
      <c r="H11" s="203">
        <v>0</v>
      </c>
      <c r="I11" s="204">
        <v>0</v>
      </c>
      <c r="J11" s="204">
        <v>0</v>
      </c>
      <c r="K11" s="205">
        <v>0</v>
      </c>
    </row>
    <row r="12" spans="1:11" ht="12.75" thickBot="1" x14ac:dyDescent="0.4">
      <c r="A12" s="230"/>
      <c r="B12" s="232"/>
      <c r="C12" s="185">
        <v>2025</v>
      </c>
      <c r="D12" s="194">
        <v>2.0253506962205872E-2</v>
      </c>
      <c r="E12" s="195">
        <v>2.0476367292774078E-2</v>
      </c>
      <c r="F12" s="195">
        <v>8.685214893378771E-4</v>
      </c>
      <c r="G12" s="196">
        <v>195.85780951637577</v>
      </c>
      <c r="H12" s="206">
        <v>0</v>
      </c>
      <c r="I12" s="207">
        <v>0</v>
      </c>
      <c r="J12" s="207">
        <v>0</v>
      </c>
      <c r="K12" s="208">
        <v>0</v>
      </c>
    </row>
    <row r="13" spans="1:11" x14ac:dyDescent="0.35">
      <c r="A13" s="229" t="s">
        <v>115</v>
      </c>
      <c r="B13" s="231" t="s">
        <v>90</v>
      </c>
      <c r="C13" s="9">
        <v>2024</v>
      </c>
      <c r="D13" s="188">
        <v>2.8778711865974374E-2</v>
      </c>
      <c r="E13" s="189">
        <v>2.8819031579834564E-2</v>
      </c>
      <c r="F13" s="202">
        <v>1.0018324977633499E-3</v>
      </c>
      <c r="G13" s="200">
        <v>275.58071890128338</v>
      </c>
      <c r="H13" s="203">
        <v>0</v>
      </c>
      <c r="I13" s="204">
        <v>0</v>
      </c>
      <c r="J13" s="204">
        <v>0</v>
      </c>
      <c r="K13" s="205">
        <v>0</v>
      </c>
    </row>
    <row r="14" spans="1:11" ht="12.75" thickBot="1" x14ac:dyDescent="0.4">
      <c r="A14" s="230"/>
      <c r="B14" s="232"/>
      <c r="C14" s="185">
        <v>2025</v>
      </c>
      <c r="D14" s="194">
        <v>2.656030703282939E-2</v>
      </c>
      <c r="E14" s="195">
        <v>2.7360832950339684E-2</v>
      </c>
      <c r="F14" s="195">
        <v>9.9872564742536289E-4</v>
      </c>
      <c r="G14" s="201">
        <v>264.29516529306096</v>
      </c>
      <c r="H14" s="206">
        <v>0</v>
      </c>
      <c r="I14" s="207">
        <v>0</v>
      </c>
      <c r="J14" s="207">
        <v>0</v>
      </c>
      <c r="K14" s="208">
        <v>0</v>
      </c>
    </row>
    <row r="15" spans="1:11" x14ac:dyDescent="0.35">
      <c r="A15" s="229" t="s">
        <v>88</v>
      </c>
      <c r="B15" s="231" t="s">
        <v>91</v>
      </c>
      <c r="C15" s="9">
        <v>2024</v>
      </c>
      <c r="D15" s="188">
        <v>2.8024580132692066E-2</v>
      </c>
      <c r="E15" s="189">
        <v>2.7849770400646959E-2</v>
      </c>
      <c r="F15" s="202">
        <v>9.7036753799699556E-4</v>
      </c>
      <c r="G15" s="190">
        <v>327.81611151774075</v>
      </c>
      <c r="H15" s="203">
        <v>0</v>
      </c>
      <c r="I15" s="204">
        <v>0</v>
      </c>
      <c r="J15" s="204">
        <v>0</v>
      </c>
      <c r="K15" s="205">
        <v>0</v>
      </c>
    </row>
    <row r="16" spans="1:11" ht="12.75" thickBot="1" x14ac:dyDescent="0.4">
      <c r="A16" s="230"/>
      <c r="B16" s="232"/>
      <c r="C16" s="185">
        <v>2025</v>
      </c>
      <c r="D16" s="194">
        <v>2.5964379209599969E-2</v>
      </c>
      <c r="E16" s="195">
        <v>2.6553054395917243E-2</v>
      </c>
      <c r="F16" s="195">
        <v>9.6688231114807461E-4</v>
      </c>
      <c r="G16" s="196">
        <v>314.16393181510739</v>
      </c>
      <c r="H16" s="206">
        <v>0</v>
      </c>
      <c r="I16" s="207">
        <v>0</v>
      </c>
      <c r="J16" s="207">
        <v>0</v>
      </c>
      <c r="K16" s="208">
        <v>0</v>
      </c>
    </row>
    <row r="17" spans="1:11" ht="12.75" thickBot="1" x14ac:dyDescent="0.4">
      <c r="A17" s="229" t="s">
        <v>113</v>
      </c>
      <c r="B17" s="231" t="s">
        <v>92</v>
      </c>
      <c r="C17" s="9">
        <v>2024</v>
      </c>
      <c r="D17" s="188">
        <v>5.0788390168385593E-2</v>
      </c>
      <c r="E17" s="189">
        <v>0.11435782775847347</v>
      </c>
      <c r="F17" s="189">
        <v>3.5992190226712775E-3</v>
      </c>
      <c r="G17" s="190">
        <v>652.82103635275519</v>
      </c>
      <c r="H17" s="206">
        <v>0</v>
      </c>
      <c r="I17" s="207">
        <v>0</v>
      </c>
      <c r="J17" s="207">
        <v>0</v>
      </c>
      <c r="K17" s="208">
        <v>0</v>
      </c>
    </row>
    <row r="18" spans="1:11" ht="12.75" thickBot="1" x14ac:dyDescent="0.4">
      <c r="A18" s="233"/>
      <c r="B18" s="234"/>
      <c r="C18" s="185">
        <v>2025</v>
      </c>
      <c r="D18" s="191">
        <v>4.9830058862966417E-2</v>
      </c>
      <c r="E18" s="192">
        <v>0.11224963321356848</v>
      </c>
      <c r="F18" s="192">
        <v>3.5246497002054426E-3</v>
      </c>
      <c r="G18" s="193">
        <v>639.10304141589108</v>
      </c>
      <c r="H18" s="206">
        <v>0</v>
      </c>
      <c r="I18" s="207">
        <v>0</v>
      </c>
      <c r="J18" s="207">
        <v>0</v>
      </c>
      <c r="K18" s="208">
        <v>0</v>
      </c>
    </row>
    <row r="19" spans="1:11" ht="12.75" thickBot="1" x14ac:dyDescent="0.4">
      <c r="A19" s="229" t="s">
        <v>114</v>
      </c>
      <c r="B19" s="231" t="s">
        <v>93</v>
      </c>
      <c r="C19" s="9">
        <v>2024</v>
      </c>
      <c r="D19" s="188">
        <v>6.5970245918501855E-2</v>
      </c>
      <c r="E19" s="189">
        <v>0.13397427168941162</v>
      </c>
      <c r="F19" s="189">
        <v>6.3073583876134308E-3</v>
      </c>
      <c r="G19" s="190">
        <v>701.1651202747247</v>
      </c>
      <c r="H19" s="206">
        <v>0</v>
      </c>
      <c r="I19" s="207">
        <v>0</v>
      </c>
      <c r="J19" s="207">
        <v>0</v>
      </c>
      <c r="K19" s="208">
        <v>0</v>
      </c>
    </row>
    <row r="20" spans="1:11" ht="12.75" thickBot="1" x14ac:dyDescent="0.4">
      <c r="A20" s="230"/>
      <c r="B20" s="232"/>
      <c r="C20" s="185">
        <v>2025</v>
      </c>
      <c r="D20" s="197">
        <v>6.4637449643376088E-2</v>
      </c>
      <c r="E20" s="198">
        <v>0.13131714378306369</v>
      </c>
      <c r="F20" s="198">
        <v>6.1768782662854245E-3</v>
      </c>
      <c r="G20" s="199">
        <v>686.42599119549857</v>
      </c>
      <c r="H20" s="206">
        <v>0</v>
      </c>
      <c r="I20" s="207">
        <v>0</v>
      </c>
      <c r="J20" s="207">
        <v>0</v>
      </c>
      <c r="K20" s="208">
        <v>0</v>
      </c>
    </row>
    <row r="21" spans="1:11" x14ac:dyDescent="0.35">
      <c r="A21" s="116"/>
    </row>
    <row r="22" spans="1:11" x14ac:dyDescent="0.35">
      <c r="A22" s="116"/>
    </row>
    <row r="23" spans="1:11" x14ac:dyDescent="0.35">
      <c r="A23" s="99"/>
      <c r="D23" s="117"/>
      <c r="E23" s="117"/>
      <c r="F23" s="117"/>
      <c r="G23" s="117"/>
      <c r="H23" s="118"/>
      <c r="I23" s="118"/>
      <c r="J23" s="118"/>
      <c r="K23" s="118"/>
    </row>
    <row r="24" spans="1:11" x14ac:dyDescent="0.35">
      <c r="D24" s="117"/>
      <c r="E24" s="117"/>
      <c r="F24" s="117"/>
      <c r="G24" s="117"/>
    </row>
    <row r="26" spans="1:11" x14ac:dyDescent="0.35">
      <c r="A26" s="98" t="s">
        <v>99</v>
      </c>
    </row>
    <row r="27" spans="1:11" x14ac:dyDescent="0.35">
      <c r="A27" s="106" t="s">
        <v>100</v>
      </c>
    </row>
    <row r="28" spans="1:11" x14ac:dyDescent="0.35">
      <c r="A28" s="106" t="s">
        <v>117</v>
      </c>
    </row>
    <row r="29" spans="1:11" x14ac:dyDescent="0.35">
      <c r="A29" s="106" t="s">
        <v>102</v>
      </c>
    </row>
    <row r="30" spans="1:11" x14ac:dyDescent="0.35">
      <c r="A30" s="106" t="s">
        <v>138</v>
      </c>
    </row>
    <row r="31" spans="1:11" x14ac:dyDescent="0.35">
      <c r="A31" s="106" t="s">
        <v>118</v>
      </c>
    </row>
    <row r="32" spans="1:11" x14ac:dyDescent="0.35">
      <c r="A32" s="106" t="s">
        <v>119</v>
      </c>
    </row>
    <row r="33" spans="1:2" x14ac:dyDescent="0.35">
      <c r="A33" s="99"/>
    </row>
    <row r="34" spans="1:2" x14ac:dyDescent="0.35">
      <c r="A34" s="96" t="s">
        <v>96</v>
      </c>
    </row>
    <row r="35" spans="1:2" x14ac:dyDescent="0.35">
      <c r="A35" s="161" t="s">
        <v>89</v>
      </c>
    </row>
    <row r="36" spans="1:2" x14ac:dyDescent="0.35">
      <c r="A36" s="162" t="s">
        <v>82</v>
      </c>
    </row>
    <row r="37" spans="1:2" x14ac:dyDescent="0.35">
      <c r="A37" s="70" t="s">
        <v>83</v>
      </c>
    </row>
    <row r="40" spans="1:2" x14ac:dyDescent="0.35">
      <c r="A40" s="99" t="s">
        <v>108</v>
      </c>
    </row>
    <row r="41" spans="1:2" x14ac:dyDescent="0.35">
      <c r="A41" t="s">
        <v>154</v>
      </c>
    </row>
    <row r="42" spans="1:2" x14ac:dyDescent="0.35">
      <c r="A42" t="s">
        <v>103</v>
      </c>
    </row>
    <row r="43" spans="1:2" x14ac:dyDescent="0.35">
      <c r="A43" t="s">
        <v>148</v>
      </c>
    </row>
    <row r="44" spans="1:2" x14ac:dyDescent="0.35">
      <c r="A44" t="s">
        <v>155</v>
      </c>
      <c r="B44" t="s">
        <v>153</v>
      </c>
    </row>
    <row r="45" spans="1:2" x14ac:dyDescent="0.35">
      <c r="A45" t="s">
        <v>104</v>
      </c>
      <c r="B45" t="s">
        <v>106</v>
      </c>
    </row>
    <row r="46" spans="1:2" x14ac:dyDescent="0.35">
      <c r="A46" t="s">
        <v>110</v>
      </c>
    </row>
    <row r="47" spans="1:2" x14ac:dyDescent="0.35">
      <c r="A47" t="s">
        <v>105</v>
      </c>
    </row>
    <row r="48" spans="1:2" x14ac:dyDescent="0.35">
      <c r="A48" t="s">
        <v>145</v>
      </c>
    </row>
    <row r="49" spans="1:7" x14ac:dyDescent="0.35">
      <c r="A49" t="s">
        <v>159</v>
      </c>
    </row>
    <row r="52" spans="1:7" x14ac:dyDescent="0.35">
      <c r="A52" t="s">
        <v>94</v>
      </c>
      <c r="B52">
        <v>907185</v>
      </c>
      <c r="D52" t="s">
        <v>95</v>
      </c>
    </row>
    <row r="53" spans="1:7" ht="12.75" thickBot="1" x14ac:dyDescent="0.4"/>
    <row r="54" spans="1:7" ht="12.75" thickBot="1" x14ac:dyDescent="0.4">
      <c r="A54" s="268" t="s">
        <v>142</v>
      </c>
      <c r="B54" s="269"/>
      <c r="C54" s="269"/>
      <c r="D54" s="269"/>
      <c r="E54" s="269"/>
      <c r="F54" s="269"/>
      <c r="G54" s="270"/>
    </row>
    <row r="55" spans="1:7" ht="12.75" thickBot="1" x14ac:dyDescent="0.4">
      <c r="A55" s="271" t="s">
        <v>81</v>
      </c>
      <c r="B55" s="272" t="s">
        <v>22</v>
      </c>
      <c r="C55" s="273" t="s">
        <v>143</v>
      </c>
      <c r="D55" s="276" t="s">
        <v>80</v>
      </c>
      <c r="E55" s="276"/>
      <c r="F55" s="276"/>
      <c r="G55" s="277"/>
    </row>
    <row r="56" spans="1:7" x14ac:dyDescent="0.35">
      <c r="A56" s="251"/>
      <c r="B56" s="254"/>
      <c r="C56" s="274"/>
      <c r="D56" s="278" t="s">
        <v>111</v>
      </c>
      <c r="E56" s="263"/>
      <c r="F56" s="263"/>
      <c r="G56" s="264"/>
    </row>
    <row r="57" spans="1:7" ht="12.75" thickBot="1" x14ac:dyDescent="0.4">
      <c r="A57" s="252"/>
      <c r="B57" s="255"/>
      <c r="C57" s="275"/>
      <c r="D57" s="183" t="s">
        <v>48</v>
      </c>
      <c r="E57" s="181" t="s">
        <v>84</v>
      </c>
      <c r="F57" s="181" t="s">
        <v>85</v>
      </c>
      <c r="G57" s="182" t="s">
        <v>49</v>
      </c>
    </row>
    <row r="58" spans="1:7" x14ac:dyDescent="0.35">
      <c r="A58" s="233" t="s">
        <v>87</v>
      </c>
      <c r="B58" s="236" t="s">
        <v>89</v>
      </c>
      <c r="C58" s="184">
        <v>1998</v>
      </c>
      <c r="D58" s="167">
        <v>15.921338277317448</v>
      </c>
      <c r="E58" s="167">
        <v>1.5493052380337917</v>
      </c>
      <c r="F58" s="167">
        <v>7.6305195997378632E-3</v>
      </c>
      <c r="G58" s="168">
        <v>281.94110423126256</v>
      </c>
    </row>
    <row r="59" spans="1:7" x14ac:dyDescent="0.35">
      <c r="A59" s="233"/>
      <c r="B59" s="236"/>
      <c r="C59" s="169">
        <v>1999</v>
      </c>
      <c r="D59" s="166">
        <v>15.36071675399057</v>
      </c>
      <c r="E59" s="166">
        <v>1.5385576923351154</v>
      </c>
      <c r="F59" s="166">
        <v>7.4507098938706813E-3</v>
      </c>
      <c r="G59" s="176">
        <v>279.11636344812888</v>
      </c>
    </row>
    <row r="60" spans="1:7" x14ac:dyDescent="0.35">
      <c r="A60" s="233"/>
      <c r="B60" s="236"/>
      <c r="C60" s="169">
        <v>2000</v>
      </c>
      <c r="D60" s="166">
        <v>14.795218762707872</v>
      </c>
      <c r="E60" s="166">
        <v>1.5282090940646036</v>
      </c>
      <c r="F60" s="166">
        <v>7.2687809060623604E-3</v>
      </c>
      <c r="G60" s="176">
        <v>276.29147205711581</v>
      </c>
    </row>
    <row r="61" spans="1:7" x14ac:dyDescent="0.35">
      <c r="A61" s="233"/>
      <c r="B61" s="236"/>
      <c r="C61" s="169">
        <v>2001</v>
      </c>
      <c r="D61" s="166">
        <v>14.314802384123142</v>
      </c>
      <c r="E61" s="166">
        <v>1.5170849365808017</v>
      </c>
      <c r="F61" s="166">
        <v>7.1033022604292213E-3</v>
      </c>
      <c r="G61" s="176">
        <v>273.67953714434333</v>
      </c>
    </row>
    <row r="62" spans="1:7" x14ac:dyDescent="0.35">
      <c r="A62" s="233"/>
      <c r="B62" s="236"/>
      <c r="C62" s="169">
        <v>2002</v>
      </c>
      <c r="D62" s="166">
        <v>13.79826574559147</v>
      </c>
      <c r="E62" s="166">
        <v>1.5084506356883529</v>
      </c>
      <c r="F62" s="166">
        <v>6.9361848956308115E-3</v>
      </c>
      <c r="G62" s="176">
        <v>271.12157924022216</v>
      </c>
    </row>
    <row r="63" spans="1:7" x14ac:dyDescent="0.35">
      <c r="A63" s="233"/>
      <c r="B63" s="236"/>
      <c r="C63" s="169">
        <v>2003</v>
      </c>
      <c r="D63" s="166">
        <v>13.299746218224453</v>
      </c>
      <c r="E63" s="166">
        <v>1.4995251271474612</v>
      </c>
      <c r="F63" s="166">
        <v>6.777349338575208E-3</v>
      </c>
      <c r="G63" s="176">
        <v>268.72107484337658</v>
      </c>
    </row>
    <row r="64" spans="1:7" x14ac:dyDescent="0.35">
      <c r="A64" s="233"/>
      <c r="B64" s="236"/>
      <c r="C64" s="169">
        <v>2004</v>
      </c>
      <c r="D64" s="166">
        <v>12.710054111025924</v>
      </c>
      <c r="E64" s="166">
        <v>1.5052876471751053</v>
      </c>
      <c r="F64" s="166">
        <v>3.4239168488782733E-4</v>
      </c>
      <c r="G64" s="176">
        <v>270.51922246616931</v>
      </c>
    </row>
    <row r="65" spans="1:7" x14ac:dyDescent="0.35">
      <c r="A65" s="233"/>
      <c r="B65" s="236"/>
      <c r="C65" s="169">
        <v>2005</v>
      </c>
      <c r="D65" s="166">
        <v>11.68528069410516</v>
      </c>
      <c r="E65" s="166">
        <v>1.4957838188044348</v>
      </c>
      <c r="F65" s="166">
        <v>3.3760946403313901E-4</v>
      </c>
      <c r="G65" s="176">
        <v>268.34241450644839</v>
      </c>
    </row>
    <row r="66" spans="1:7" x14ac:dyDescent="0.35">
      <c r="A66" s="233"/>
      <c r="B66" s="236"/>
      <c r="C66" s="169">
        <v>2006</v>
      </c>
      <c r="D66" s="166">
        <v>10.789486826580388</v>
      </c>
      <c r="E66" s="166">
        <v>1.486271456454624</v>
      </c>
      <c r="F66" s="166">
        <v>3.338373074498494E-4</v>
      </c>
      <c r="G66" s="176">
        <v>266.50571602116855</v>
      </c>
    </row>
    <row r="67" spans="1:7" x14ac:dyDescent="0.35">
      <c r="A67" s="233"/>
      <c r="B67" s="236"/>
      <c r="C67" s="169">
        <v>2007</v>
      </c>
      <c r="D67" s="166">
        <v>9.974530577897804</v>
      </c>
      <c r="E67" s="166">
        <v>1.4776753665464832</v>
      </c>
      <c r="F67" s="166">
        <v>3.2948876446775214E-4</v>
      </c>
      <c r="G67" s="176">
        <v>264.52320321435229</v>
      </c>
    </row>
    <row r="68" spans="1:7" x14ac:dyDescent="0.35">
      <c r="A68" s="233"/>
      <c r="B68" s="236"/>
      <c r="C68" s="169">
        <v>2008</v>
      </c>
      <c r="D68" s="166">
        <v>6.6620262289322252</v>
      </c>
      <c r="E68" s="166">
        <v>0.56115333932903599</v>
      </c>
      <c r="F68" s="166">
        <v>3.6115411298691781E-4</v>
      </c>
      <c r="G68" s="176">
        <v>207.1557304782115</v>
      </c>
    </row>
    <row r="69" spans="1:7" x14ac:dyDescent="0.35">
      <c r="A69" s="233"/>
      <c r="B69" s="236"/>
      <c r="C69" s="169">
        <v>2009</v>
      </c>
      <c r="D69" s="166">
        <v>5.495105868685668</v>
      </c>
      <c r="E69" s="166">
        <v>0.55850925210950764</v>
      </c>
      <c r="F69" s="166">
        <v>4.1308430150230856E-4</v>
      </c>
      <c r="G69" s="176">
        <v>206.88025731118708</v>
      </c>
    </row>
    <row r="70" spans="1:7" x14ac:dyDescent="0.35">
      <c r="A70" s="233"/>
      <c r="B70" s="236"/>
      <c r="C70" s="169">
        <v>2010</v>
      </c>
      <c r="D70" s="166">
        <v>5.127843360438364</v>
      </c>
      <c r="E70" s="166">
        <v>0.5533036786102622</v>
      </c>
      <c r="F70" s="166">
        <v>5.1079879997885792E-4</v>
      </c>
      <c r="G70" s="176">
        <v>205.49155331153682</v>
      </c>
    </row>
    <row r="71" spans="1:7" x14ac:dyDescent="0.35">
      <c r="A71" s="233"/>
      <c r="B71" s="236"/>
      <c r="C71" s="169">
        <v>2011</v>
      </c>
      <c r="D71" s="166">
        <v>4.7907523297841488</v>
      </c>
      <c r="E71" s="166">
        <v>0.54816370825341476</v>
      </c>
      <c r="F71" s="166">
        <v>7.091015163555671E-4</v>
      </c>
      <c r="G71" s="176">
        <v>204.36456774354895</v>
      </c>
    </row>
    <row r="72" spans="1:7" x14ac:dyDescent="0.35">
      <c r="A72" s="233"/>
      <c r="B72" s="236"/>
      <c r="C72" s="169">
        <v>2012</v>
      </c>
      <c r="D72" s="166">
        <v>4.475889667358441</v>
      </c>
      <c r="E72" s="166">
        <v>0.54336050738732511</v>
      </c>
      <c r="F72" s="166">
        <v>1.0556484645960595E-3</v>
      </c>
      <c r="G72" s="176">
        <v>203.6105556266092</v>
      </c>
    </row>
    <row r="73" spans="1:7" x14ac:dyDescent="0.35">
      <c r="A73" s="233"/>
      <c r="B73" s="236"/>
      <c r="C73" s="169">
        <v>2013</v>
      </c>
      <c r="D73" s="166">
        <v>4.2924277725810001</v>
      </c>
      <c r="E73" s="166">
        <v>0.53761474472809967</v>
      </c>
      <c r="F73" s="166">
        <v>1.5888304968693819E-3</v>
      </c>
      <c r="G73" s="176">
        <v>202.79518659702572</v>
      </c>
    </row>
    <row r="74" spans="1:7" x14ac:dyDescent="0.35">
      <c r="A74" s="233"/>
      <c r="B74" s="236"/>
      <c r="C74" s="169">
        <v>2014</v>
      </c>
      <c r="D74" s="166">
        <v>4.1034821921063989</v>
      </c>
      <c r="E74" s="166">
        <v>0.52992929887071616</v>
      </c>
      <c r="F74" s="166">
        <v>2.1854498756359226E-3</v>
      </c>
      <c r="G74" s="176">
        <v>201.33409819882263</v>
      </c>
    </row>
    <row r="75" spans="1:7" x14ac:dyDescent="0.35">
      <c r="A75" s="233"/>
      <c r="B75" s="236"/>
      <c r="C75" s="169">
        <v>2015</v>
      </c>
      <c r="D75" s="166">
        <v>3.8859327692100445</v>
      </c>
      <c r="E75" s="166">
        <v>0.52341884116096293</v>
      </c>
      <c r="F75" s="166">
        <v>2.723562425057907E-3</v>
      </c>
      <c r="G75" s="176">
        <v>200.55725801841683</v>
      </c>
    </row>
    <row r="76" spans="1:7" x14ac:dyDescent="0.35">
      <c r="A76" s="233"/>
      <c r="B76" s="236"/>
      <c r="C76" s="169">
        <v>2016</v>
      </c>
      <c r="D76" s="166">
        <v>3.6685712582145142</v>
      </c>
      <c r="E76" s="166">
        <v>0.51418180638849909</v>
      </c>
      <c r="F76" s="166">
        <v>3.0817520233544175E-3</v>
      </c>
      <c r="G76" s="176">
        <v>199.18347546793015</v>
      </c>
    </row>
    <row r="77" spans="1:7" x14ac:dyDescent="0.35">
      <c r="A77" s="233"/>
      <c r="B77" s="236"/>
      <c r="C77" s="169">
        <v>2017</v>
      </c>
      <c r="D77" s="166">
        <v>3.4603347021509934</v>
      </c>
      <c r="E77" s="166">
        <v>0.50548829772294934</v>
      </c>
      <c r="F77" s="166">
        <v>3.2418168622383118E-3</v>
      </c>
      <c r="G77" s="176">
        <v>197.89848639206448</v>
      </c>
    </row>
    <row r="78" spans="1:7" x14ac:dyDescent="0.35">
      <c r="A78" s="233"/>
      <c r="B78" s="236"/>
      <c r="C78" s="169">
        <v>2018</v>
      </c>
      <c r="D78" s="166">
        <v>3.2855440102194482</v>
      </c>
      <c r="E78" s="166">
        <v>0.49650370982327657</v>
      </c>
      <c r="F78" s="166">
        <v>3.309339768326848E-3</v>
      </c>
      <c r="G78" s="176">
        <v>196.82674127402373</v>
      </c>
    </row>
    <row r="79" spans="1:7" x14ac:dyDescent="0.35">
      <c r="A79" s="233"/>
      <c r="B79" s="236"/>
      <c r="C79" s="169">
        <v>2019</v>
      </c>
      <c r="D79" s="166">
        <v>3.1039700243820758</v>
      </c>
      <c r="E79" s="166">
        <v>0.48502013688962087</v>
      </c>
      <c r="F79" s="166">
        <v>3.3264988447543648E-3</v>
      </c>
      <c r="G79" s="176">
        <v>195.57381529281773</v>
      </c>
    </row>
    <row r="80" spans="1:7" x14ac:dyDescent="0.35">
      <c r="A80" s="233"/>
      <c r="B80" s="236"/>
      <c r="C80" s="169">
        <v>2020</v>
      </c>
      <c r="D80" s="166">
        <v>2.9649408487243507</v>
      </c>
      <c r="E80" s="166">
        <v>0.46989708164359156</v>
      </c>
      <c r="F80" s="166">
        <v>3.2506904662029769E-3</v>
      </c>
      <c r="G80" s="176">
        <v>193.82406922044598</v>
      </c>
    </row>
    <row r="81" spans="1:7" x14ac:dyDescent="0.35">
      <c r="A81" s="233"/>
      <c r="B81" s="236"/>
      <c r="C81" s="169">
        <v>2021</v>
      </c>
      <c r="D81" s="166">
        <v>2.7645400160373357</v>
      </c>
      <c r="E81" s="166">
        <v>0.45438160699446684</v>
      </c>
      <c r="F81" s="166">
        <v>3.1713011638941141E-3</v>
      </c>
      <c r="G81" s="176">
        <v>192.26361464458509</v>
      </c>
    </row>
    <row r="82" spans="1:7" ht="12.75" thickBot="1" x14ac:dyDescent="0.4">
      <c r="A82" s="233"/>
      <c r="B82" s="236"/>
      <c r="C82" s="177">
        <v>2022</v>
      </c>
      <c r="D82" s="186">
        <v>2.5442253981528467</v>
      </c>
      <c r="E82" s="186">
        <v>0.43325858446212734</v>
      </c>
      <c r="F82" s="186">
        <v>3.0879929375519448E-3</v>
      </c>
      <c r="G82" s="187">
        <v>190.35036245172481</v>
      </c>
    </row>
    <row r="83" spans="1:7" ht="12.75" thickBot="1" x14ac:dyDescent="0.4">
      <c r="A83" s="230"/>
      <c r="B83" s="237"/>
      <c r="C83" s="177">
        <v>2023</v>
      </c>
      <c r="D83" s="178">
        <v>2.293848109751337</v>
      </c>
      <c r="E83" s="178">
        <v>0.40429621846235875</v>
      </c>
      <c r="F83" s="178">
        <v>2.9980232586118301E-3</v>
      </c>
      <c r="G83" s="179">
        <v>187.93916258577761</v>
      </c>
    </row>
    <row r="84" spans="1:7" ht="12.75" thickBot="1" x14ac:dyDescent="0.4">
      <c r="A84" s="170"/>
      <c r="B84" s="171"/>
      <c r="C84" s="172"/>
      <c r="D84" s="173" t="s">
        <v>48</v>
      </c>
      <c r="E84" s="174" t="s">
        <v>84</v>
      </c>
      <c r="F84" s="174" t="s">
        <v>85</v>
      </c>
      <c r="G84" s="175" t="s">
        <v>49</v>
      </c>
    </row>
    <row r="85" spans="1:7" x14ac:dyDescent="0.35">
      <c r="A85" s="229" t="s">
        <v>112</v>
      </c>
      <c r="B85" s="235" t="s">
        <v>90</v>
      </c>
      <c r="C85" s="169">
        <v>1998</v>
      </c>
      <c r="D85" s="166">
        <v>1.6443182851888045</v>
      </c>
      <c r="E85" s="166">
        <v>1.0655548487200845</v>
      </c>
      <c r="F85" s="166">
        <v>4.3557885575558697E-3</v>
      </c>
      <c r="G85" s="176">
        <v>361.975667319492</v>
      </c>
    </row>
    <row r="86" spans="1:7" x14ac:dyDescent="0.35">
      <c r="A86" s="233"/>
      <c r="B86" s="236"/>
      <c r="C86" s="169">
        <v>1999</v>
      </c>
      <c r="D86" s="166">
        <v>1.3164606347849095</v>
      </c>
      <c r="E86" s="166">
        <v>0.85690618836558408</v>
      </c>
      <c r="F86" s="166">
        <v>4.2530498812196069E-3</v>
      </c>
      <c r="G86" s="176">
        <v>352.58182146690757</v>
      </c>
    </row>
    <row r="87" spans="1:7" x14ac:dyDescent="0.35">
      <c r="A87" s="233"/>
      <c r="B87" s="236"/>
      <c r="C87" s="169">
        <v>2000</v>
      </c>
      <c r="D87" s="166">
        <v>1.0636922476065473</v>
      </c>
      <c r="E87" s="166">
        <v>0.66216583223995262</v>
      </c>
      <c r="F87" s="166">
        <v>4.1153494648742536E-3</v>
      </c>
      <c r="G87" s="176">
        <v>353.82628384620415</v>
      </c>
    </row>
    <row r="88" spans="1:7" x14ac:dyDescent="0.35">
      <c r="A88" s="233"/>
      <c r="B88" s="236"/>
      <c r="C88" s="169">
        <v>2001</v>
      </c>
      <c r="D88" s="166">
        <v>1.0034002560514117</v>
      </c>
      <c r="E88" s="166">
        <v>0.60836408475518067</v>
      </c>
      <c r="F88" s="166">
        <v>4.0712391225724096E-3</v>
      </c>
      <c r="G88" s="176">
        <v>352.84351057309317</v>
      </c>
    </row>
    <row r="89" spans="1:7" x14ac:dyDescent="0.35">
      <c r="A89" s="233"/>
      <c r="B89" s="236"/>
      <c r="C89" s="169">
        <v>2002</v>
      </c>
      <c r="D89" s="166">
        <v>0.94858753117906769</v>
      </c>
      <c r="E89" s="166">
        <v>0.57548060390097955</v>
      </c>
      <c r="F89" s="166">
        <v>4.1346268313981801E-3</v>
      </c>
      <c r="G89" s="176">
        <v>351.79418137451484</v>
      </c>
    </row>
    <row r="90" spans="1:7" x14ac:dyDescent="0.35">
      <c r="A90" s="233"/>
      <c r="B90" s="236"/>
      <c r="C90" s="169">
        <v>2003</v>
      </c>
      <c r="D90" s="166">
        <v>0.8710429873307044</v>
      </c>
      <c r="E90" s="166">
        <v>0.51189451956129894</v>
      </c>
      <c r="F90" s="166">
        <v>4.1724852615594981E-3</v>
      </c>
      <c r="G90" s="176">
        <v>352.27621272093057</v>
      </c>
    </row>
    <row r="91" spans="1:7" x14ac:dyDescent="0.35">
      <c r="A91" s="233"/>
      <c r="B91" s="236"/>
      <c r="C91" s="169">
        <v>2004</v>
      </c>
      <c r="D91" s="166">
        <v>0.66664386551012067</v>
      </c>
      <c r="E91" s="166">
        <v>9.2539695654467569E-2</v>
      </c>
      <c r="F91" s="166">
        <v>3.2562561261663056E-4</v>
      </c>
      <c r="G91" s="176">
        <v>366.60357372484407</v>
      </c>
    </row>
    <row r="92" spans="1:7" x14ac:dyDescent="0.35">
      <c r="A92" s="233"/>
      <c r="B92" s="236"/>
      <c r="C92" s="169">
        <v>2005</v>
      </c>
      <c r="D92" s="166">
        <v>0.48587045977177251</v>
      </c>
      <c r="E92" s="166">
        <v>9.0854906501315558E-2</v>
      </c>
      <c r="F92" s="166">
        <v>4.22646249667354E-4</v>
      </c>
      <c r="G92" s="176">
        <v>360.47078682504991</v>
      </c>
    </row>
    <row r="93" spans="1:7" x14ac:dyDescent="0.35">
      <c r="A93" s="233"/>
      <c r="B93" s="236"/>
      <c r="C93" s="169">
        <v>2006</v>
      </c>
      <c r="D93" s="166">
        <v>0.34623808118821453</v>
      </c>
      <c r="E93" s="166">
        <v>8.0994419901623801E-2</v>
      </c>
      <c r="F93" s="166">
        <v>3.7590459935767404E-4</v>
      </c>
      <c r="G93" s="176">
        <v>361.31354412842427</v>
      </c>
    </row>
    <row r="94" spans="1:7" x14ac:dyDescent="0.35">
      <c r="A94" s="233"/>
      <c r="B94" s="236"/>
      <c r="C94" s="169">
        <v>2007</v>
      </c>
      <c r="D94" s="166">
        <v>0.2501867195850806</v>
      </c>
      <c r="E94" s="166">
        <v>8.1293702170548876E-2</v>
      </c>
      <c r="F94" s="166">
        <v>2.5071765816119933E-4</v>
      </c>
      <c r="G94" s="176">
        <v>352.57013475816854</v>
      </c>
    </row>
    <row r="95" spans="1:7" x14ac:dyDescent="0.35">
      <c r="A95" s="233"/>
      <c r="B95" s="236"/>
      <c r="C95" s="169">
        <v>2008</v>
      </c>
      <c r="D95" s="166">
        <v>0.23583620504191666</v>
      </c>
      <c r="E95" s="166">
        <v>7.7282606220287167E-2</v>
      </c>
      <c r="F95" s="166">
        <v>2.6585775276659243E-4</v>
      </c>
      <c r="G95" s="176">
        <v>354.41284046938671</v>
      </c>
    </row>
    <row r="96" spans="1:7" x14ac:dyDescent="0.35">
      <c r="A96" s="233"/>
      <c r="B96" s="236"/>
      <c r="C96" s="169">
        <v>2009</v>
      </c>
      <c r="D96" s="166">
        <v>0.21968431836319008</v>
      </c>
      <c r="E96" s="166">
        <v>7.3946872747144329E-2</v>
      </c>
      <c r="F96" s="166">
        <v>3.0989641846583538E-4</v>
      </c>
      <c r="G96" s="176">
        <v>335.74539733951519</v>
      </c>
    </row>
    <row r="97" spans="1:7" x14ac:dyDescent="0.35">
      <c r="A97" s="233"/>
      <c r="B97" s="236"/>
      <c r="C97" s="169">
        <v>2010</v>
      </c>
      <c r="D97" s="166">
        <v>0.18368802989225033</v>
      </c>
      <c r="E97" s="166">
        <v>7.0855502311964844E-2</v>
      </c>
      <c r="F97" s="166">
        <v>3.7756179451156412E-4</v>
      </c>
      <c r="G97" s="176">
        <v>305.3011032675272</v>
      </c>
    </row>
    <row r="98" spans="1:7" x14ac:dyDescent="0.35">
      <c r="A98" s="233"/>
      <c r="B98" s="236"/>
      <c r="C98" s="169">
        <v>2011</v>
      </c>
      <c r="D98" s="166">
        <v>0.1487834460873218</v>
      </c>
      <c r="E98" s="166">
        <v>6.8798608117811313E-2</v>
      </c>
      <c r="F98" s="166">
        <v>5.4530492819462645E-4</v>
      </c>
      <c r="G98" s="176">
        <v>317.57387054938778</v>
      </c>
    </row>
    <row r="99" spans="1:7" x14ac:dyDescent="0.35">
      <c r="A99" s="233"/>
      <c r="B99" s="236"/>
      <c r="C99" s="169">
        <v>2012</v>
      </c>
      <c r="D99" s="166">
        <v>0.11521997301919736</v>
      </c>
      <c r="E99" s="166">
        <v>6.5176591387673746E-2</v>
      </c>
      <c r="F99" s="166">
        <v>7.5989257406235166E-4</v>
      </c>
      <c r="G99" s="176">
        <v>302.92156113119239</v>
      </c>
    </row>
    <row r="100" spans="1:7" x14ac:dyDescent="0.35">
      <c r="A100" s="233"/>
      <c r="B100" s="236"/>
      <c r="C100" s="169">
        <v>2013</v>
      </c>
      <c r="D100" s="166">
        <v>0.10862743109890172</v>
      </c>
      <c r="E100" s="166">
        <v>6.1956780240018543E-2</v>
      </c>
      <c r="F100" s="166">
        <v>1.1299630354090729E-3</v>
      </c>
      <c r="G100" s="176">
        <v>294.08076531210912</v>
      </c>
    </row>
    <row r="101" spans="1:7" x14ac:dyDescent="0.35">
      <c r="A101" s="233"/>
      <c r="B101" s="236"/>
      <c r="C101" s="169">
        <v>2014</v>
      </c>
      <c r="D101" s="166">
        <v>0.10394944996415148</v>
      </c>
      <c r="E101" s="166">
        <v>5.9271963561707455E-2</v>
      </c>
      <c r="F101" s="166">
        <v>1.584158124617436E-3</v>
      </c>
      <c r="G101" s="176">
        <v>294.24869905868258</v>
      </c>
    </row>
    <row r="102" spans="1:7" x14ac:dyDescent="0.35">
      <c r="A102" s="233"/>
      <c r="B102" s="236"/>
      <c r="C102" s="169">
        <v>2015</v>
      </c>
      <c r="D102" s="166">
        <v>9.0241394021678717E-2</v>
      </c>
      <c r="E102" s="166">
        <v>5.6662011774382487E-2</v>
      </c>
      <c r="F102" s="166">
        <v>1.9706823532744601E-3</v>
      </c>
      <c r="G102" s="176">
        <v>288.58598186677614</v>
      </c>
    </row>
    <row r="103" spans="1:7" x14ac:dyDescent="0.35">
      <c r="A103" s="233"/>
      <c r="B103" s="236"/>
      <c r="C103" s="169">
        <v>2016</v>
      </c>
      <c r="D103" s="166">
        <v>7.634604402057725E-2</v>
      </c>
      <c r="E103" s="166">
        <v>5.6402006454150881E-2</v>
      </c>
      <c r="F103" s="166">
        <v>2.2385395641836493E-3</v>
      </c>
      <c r="G103" s="176">
        <v>282.79657535175716</v>
      </c>
    </row>
    <row r="104" spans="1:7" x14ac:dyDescent="0.35">
      <c r="A104" s="233"/>
      <c r="B104" s="236"/>
      <c r="C104" s="169">
        <v>2017</v>
      </c>
      <c r="D104" s="166">
        <v>6.3385139164034099E-2</v>
      </c>
      <c r="E104" s="166">
        <v>5.2812145081547433E-2</v>
      </c>
      <c r="F104" s="166">
        <v>2.3942928770746994E-3</v>
      </c>
      <c r="G104" s="176">
        <v>285.522591250093</v>
      </c>
    </row>
    <row r="105" spans="1:7" x14ac:dyDescent="0.35">
      <c r="A105" s="233"/>
      <c r="B105" s="236"/>
      <c r="C105" s="169">
        <v>2018</v>
      </c>
      <c r="D105" s="166">
        <v>5.4996278203892537E-2</v>
      </c>
      <c r="E105" s="166">
        <v>4.9689812071044663E-2</v>
      </c>
      <c r="F105" s="166">
        <v>2.4842589064212311E-3</v>
      </c>
      <c r="G105" s="176">
        <v>284.9068246753755</v>
      </c>
    </row>
    <row r="106" spans="1:7" x14ac:dyDescent="0.35">
      <c r="A106" s="233"/>
      <c r="B106" s="236"/>
      <c r="C106" s="169">
        <v>2019</v>
      </c>
      <c r="D106" s="166">
        <v>4.9900025109812222E-2</v>
      </c>
      <c r="E106" s="166">
        <v>4.6106439948919414E-2</v>
      </c>
      <c r="F106" s="166">
        <v>2.334184531684325E-3</v>
      </c>
      <c r="G106" s="176">
        <v>281.29192777588707</v>
      </c>
    </row>
    <row r="107" spans="1:7" x14ac:dyDescent="0.35">
      <c r="A107" s="233"/>
      <c r="B107" s="236"/>
      <c r="C107" s="169">
        <v>2020</v>
      </c>
      <c r="D107" s="166">
        <v>4.2975771631937665E-2</v>
      </c>
      <c r="E107" s="166">
        <v>4.2628012796879645E-2</v>
      </c>
      <c r="F107" s="166">
        <v>1.6660634415604481E-3</v>
      </c>
      <c r="G107" s="176">
        <v>273.3489941095209</v>
      </c>
    </row>
    <row r="108" spans="1:7" x14ac:dyDescent="0.35">
      <c r="A108" s="233"/>
      <c r="B108" s="236"/>
      <c r="C108" s="169">
        <v>2021</v>
      </c>
      <c r="D108" s="166">
        <v>3.8586392735596303E-2</v>
      </c>
      <c r="E108" s="166">
        <v>3.8744845492957349E-2</v>
      </c>
      <c r="F108" s="166">
        <v>1.0296555101942083E-3</v>
      </c>
      <c r="G108" s="176">
        <v>263.91853169240773</v>
      </c>
    </row>
    <row r="109" spans="1:7" ht="12.75" thickBot="1" x14ac:dyDescent="0.4">
      <c r="A109" s="233"/>
      <c r="B109" s="236"/>
      <c r="C109" s="177">
        <v>2022</v>
      </c>
      <c r="D109" s="186">
        <v>3.2370787498161357E-2</v>
      </c>
      <c r="E109" s="186">
        <v>3.4633279727516057E-2</v>
      </c>
      <c r="F109" s="186">
        <v>1.025689302478158E-3</v>
      </c>
      <c r="G109" s="187">
        <v>255.12618772006218</v>
      </c>
    </row>
    <row r="110" spans="1:7" ht="12.75" thickBot="1" x14ac:dyDescent="0.4">
      <c r="A110" s="230"/>
      <c r="B110" s="237"/>
      <c r="C110" s="177">
        <v>2023</v>
      </c>
      <c r="D110" s="178">
        <v>2.9043629120220339E-2</v>
      </c>
      <c r="E110" s="178">
        <v>3.0434503672261817E-2</v>
      </c>
      <c r="F110" s="178">
        <v>1.0221461287943322E-3</v>
      </c>
      <c r="G110" s="179">
        <v>246.42909544513219</v>
      </c>
    </row>
    <row r="111" spans="1:7" ht="12.75" thickBot="1" x14ac:dyDescent="0.4">
      <c r="A111" s="170"/>
      <c r="B111" s="171"/>
      <c r="C111" s="172"/>
      <c r="D111" s="173" t="s">
        <v>48</v>
      </c>
      <c r="E111" s="174" t="s">
        <v>84</v>
      </c>
      <c r="F111" s="174" t="s">
        <v>85</v>
      </c>
      <c r="G111" s="175" t="s">
        <v>49</v>
      </c>
    </row>
    <row r="112" spans="1:7" x14ac:dyDescent="0.35">
      <c r="A112" s="238" t="s">
        <v>88</v>
      </c>
      <c r="B112" s="235" t="s">
        <v>91</v>
      </c>
      <c r="C112" s="169">
        <v>1998</v>
      </c>
      <c r="D112" s="166">
        <v>1.3105522965316196</v>
      </c>
      <c r="E112" s="166">
        <v>1.5894816408477004</v>
      </c>
      <c r="F112" s="166">
        <v>3.9733475850213928E-3</v>
      </c>
      <c r="G112" s="176">
        <v>491.90744307334558</v>
      </c>
    </row>
    <row r="113" spans="1:7" x14ac:dyDescent="0.35">
      <c r="A113" s="239"/>
      <c r="B113" s="236"/>
      <c r="C113" s="169">
        <v>1999</v>
      </c>
      <c r="D113" s="166">
        <v>1.2911294039556673</v>
      </c>
      <c r="E113" s="166">
        <v>1.6220537279695906</v>
      </c>
      <c r="F113" s="166">
        <v>3.9411983214933579E-3</v>
      </c>
      <c r="G113" s="176">
        <v>491.63978403317469</v>
      </c>
    </row>
    <row r="114" spans="1:7" x14ac:dyDescent="0.35">
      <c r="A114" s="239"/>
      <c r="B114" s="236"/>
      <c r="C114" s="169">
        <v>2000</v>
      </c>
      <c r="D114" s="166">
        <v>1.3069714994026882</v>
      </c>
      <c r="E114" s="166">
        <v>1.6529871180350912</v>
      </c>
      <c r="F114" s="166">
        <v>3.8979678887218253E-3</v>
      </c>
      <c r="G114" s="176">
        <v>548.85489018232579</v>
      </c>
    </row>
    <row r="115" spans="1:7" x14ac:dyDescent="0.35">
      <c r="A115" s="239"/>
      <c r="B115" s="236"/>
      <c r="C115" s="169">
        <v>2001</v>
      </c>
      <c r="D115" s="166">
        <v>1.305873857655756</v>
      </c>
      <c r="E115" s="166">
        <v>1.6382274101104126</v>
      </c>
      <c r="F115" s="166">
        <v>3.8596200074705288E-3</v>
      </c>
      <c r="G115" s="176">
        <v>548.61312056663462</v>
      </c>
    </row>
    <row r="116" spans="1:7" x14ac:dyDescent="0.35">
      <c r="A116" s="239"/>
      <c r="B116" s="236"/>
      <c r="C116" s="169">
        <v>2002</v>
      </c>
      <c r="D116" s="166">
        <v>1.2601788623994852</v>
      </c>
      <c r="E116" s="166">
        <v>1.5642571812571375</v>
      </c>
      <c r="F116" s="166">
        <v>3.8443581449522876E-3</v>
      </c>
      <c r="G116" s="176">
        <v>548.27420219432122</v>
      </c>
    </row>
    <row r="117" spans="1:7" x14ac:dyDescent="0.35">
      <c r="A117" s="239"/>
      <c r="B117" s="236"/>
      <c r="C117" s="169">
        <v>2003</v>
      </c>
      <c r="D117" s="166">
        <v>1.1405880584983819</v>
      </c>
      <c r="E117" s="166">
        <v>1.2071329046458468</v>
      </c>
      <c r="F117" s="166">
        <v>3.821724154366401E-3</v>
      </c>
      <c r="G117" s="176">
        <v>548.91919756466712</v>
      </c>
    </row>
    <row r="118" spans="1:7" x14ac:dyDescent="0.35">
      <c r="A118" s="239"/>
      <c r="B118" s="236"/>
      <c r="C118" s="169">
        <v>2004</v>
      </c>
      <c r="D118" s="166">
        <v>0.65027040809266634</v>
      </c>
      <c r="E118" s="166">
        <v>0.1455858576869643</v>
      </c>
      <c r="F118" s="166">
        <v>2.3851562413360031E-4</v>
      </c>
      <c r="G118" s="176">
        <v>557.43414679899547</v>
      </c>
    </row>
    <row r="119" spans="1:7" x14ac:dyDescent="0.35">
      <c r="A119" s="239"/>
      <c r="B119" s="236"/>
      <c r="C119" s="169">
        <v>2005</v>
      </c>
      <c r="D119" s="166">
        <v>0.50609375274960833</v>
      </c>
      <c r="E119" s="166">
        <v>0.14127600333476459</v>
      </c>
      <c r="F119" s="166">
        <v>6.389825171370571E-4</v>
      </c>
      <c r="G119" s="176">
        <v>549.72050694902146</v>
      </c>
    </row>
    <row r="120" spans="1:7" x14ac:dyDescent="0.35">
      <c r="A120" s="239"/>
      <c r="B120" s="236"/>
      <c r="C120" s="169">
        <v>2006</v>
      </c>
      <c r="D120" s="166">
        <v>0.3359510218066063</v>
      </c>
      <c r="E120" s="166">
        <v>4.8435506410453542E-2</v>
      </c>
      <c r="F120" s="166">
        <v>5.4727197515754933E-4</v>
      </c>
      <c r="G120" s="176">
        <v>536.23036493690483</v>
      </c>
    </row>
    <row r="121" spans="1:7" x14ac:dyDescent="0.35">
      <c r="A121" s="239"/>
      <c r="B121" s="236"/>
      <c r="C121" s="169">
        <v>2007</v>
      </c>
      <c r="D121" s="166">
        <v>0.26396106349195397</v>
      </c>
      <c r="E121" s="166">
        <v>8.3999392029837708E-2</v>
      </c>
      <c r="F121" s="166">
        <v>2.4974011841318239E-4</v>
      </c>
      <c r="G121" s="176">
        <v>539.66457225328224</v>
      </c>
    </row>
    <row r="122" spans="1:7" x14ac:dyDescent="0.35">
      <c r="A122" s="239"/>
      <c r="B122" s="236"/>
      <c r="C122" s="169">
        <v>2008</v>
      </c>
      <c r="D122" s="166">
        <v>0.25615099957542514</v>
      </c>
      <c r="E122" s="166">
        <v>8.2411132831185827E-2</v>
      </c>
      <c r="F122" s="166">
        <v>2.8039794661808534E-4</v>
      </c>
      <c r="G122" s="176">
        <v>539.16120121341146</v>
      </c>
    </row>
    <row r="123" spans="1:7" x14ac:dyDescent="0.35">
      <c r="A123" s="239"/>
      <c r="B123" s="236"/>
      <c r="C123" s="169">
        <v>2009</v>
      </c>
      <c r="D123" s="166">
        <v>0.24751486884442786</v>
      </c>
      <c r="E123" s="166">
        <v>8.0579706945699617E-2</v>
      </c>
      <c r="F123" s="166">
        <v>3.4894785153538572E-4</v>
      </c>
      <c r="G123" s="176">
        <v>509.96187682528483</v>
      </c>
    </row>
    <row r="124" spans="1:7" x14ac:dyDescent="0.35">
      <c r="A124" s="239"/>
      <c r="B124" s="236"/>
      <c r="C124" s="169">
        <v>2010</v>
      </c>
      <c r="D124" s="166">
        <v>0.19505661536589883</v>
      </c>
      <c r="E124" s="166">
        <v>7.5960130152669128E-2</v>
      </c>
      <c r="F124" s="166">
        <v>4.5428924631886252E-4</v>
      </c>
      <c r="G124" s="176">
        <v>479.95892065806146</v>
      </c>
    </row>
    <row r="125" spans="1:7" x14ac:dyDescent="0.35">
      <c r="A125" s="239"/>
      <c r="B125" s="236"/>
      <c r="C125" s="169">
        <v>2011</v>
      </c>
      <c r="D125" s="166">
        <v>0.15970604940190675</v>
      </c>
      <c r="E125" s="166">
        <v>7.3748391525573123E-2</v>
      </c>
      <c r="F125" s="166">
        <v>6.062531239647591E-4</v>
      </c>
      <c r="G125" s="176">
        <v>470.7238357141984</v>
      </c>
    </row>
    <row r="126" spans="1:7" x14ac:dyDescent="0.35">
      <c r="A126" s="239"/>
      <c r="B126" s="236"/>
      <c r="C126" s="169">
        <v>2012</v>
      </c>
      <c r="D126" s="166">
        <v>0.12130017992135092</v>
      </c>
      <c r="E126" s="166">
        <v>6.9226272235199809E-2</v>
      </c>
      <c r="F126" s="166">
        <v>9.38646264442161E-4</v>
      </c>
      <c r="G126" s="176">
        <v>467.80372920182828</v>
      </c>
    </row>
    <row r="127" spans="1:7" x14ac:dyDescent="0.35">
      <c r="A127" s="239"/>
      <c r="B127" s="236"/>
      <c r="C127" s="169">
        <v>2013</v>
      </c>
      <c r="D127" s="166">
        <v>0.12532643984592609</v>
      </c>
      <c r="E127" s="166">
        <v>6.9781261101462488E-2</v>
      </c>
      <c r="F127" s="166">
        <v>1.1958837316604232E-3</v>
      </c>
      <c r="G127" s="176">
        <v>456.99829194982954</v>
      </c>
    </row>
    <row r="128" spans="1:7" x14ac:dyDescent="0.35">
      <c r="A128" s="239"/>
      <c r="B128" s="236"/>
      <c r="C128" s="169">
        <v>2014</v>
      </c>
      <c r="D128" s="166">
        <v>0.11969297983938723</v>
      </c>
      <c r="E128" s="166">
        <v>6.6990906978518283E-2</v>
      </c>
      <c r="F128" s="166">
        <v>1.6564764751922664E-3</v>
      </c>
      <c r="G128" s="176">
        <v>449.88656745683022</v>
      </c>
    </row>
    <row r="129" spans="1:7" x14ac:dyDescent="0.35">
      <c r="A129" s="239"/>
      <c r="B129" s="236"/>
      <c r="C129" s="169">
        <v>2015</v>
      </c>
      <c r="D129" s="166">
        <v>0.10336960717646999</v>
      </c>
      <c r="E129" s="166">
        <v>6.3703710173247302E-2</v>
      </c>
      <c r="F129" s="166">
        <v>2.0867669437131132E-3</v>
      </c>
      <c r="G129" s="176">
        <v>442.34671100855002</v>
      </c>
    </row>
    <row r="130" spans="1:7" x14ac:dyDescent="0.35">
      <c r="A130" s="239"/>
      <c r="B130" s="236"/>
      <c r="C130" s="169">
        <v>2016</v>
      </c>
      <c r="D130" s="166">
        <v>8.503971589380796E-2</v>
      </c>
      <c r="E130" s="166">
        <v>6.1781130473241241E-2</v>
      </c>
      <c r="F130" s="166">
        <v>2.3047641207752743E-3</v>
      </c>
      <c r="G130" s="176">
        <v>430.74653896056486</v>
      </c>
    </row>
    <row r="131" spans="1:7" x14ac:dyDescent="0.35">
      <c r="A131" s="239"/>
      <c r="B131" s="236"/>
      <c r="C131" s="169">
        <v>2017</v>
      </c>
      <c r="D131" s="166">
        <v>7.1971125386788667E-2</v>
      </c>
      <c r="E131" s="166">
        <v>5.8399058751160436E-2</v>
      </c>
      <c r="F131" s="166">
        <v>2.4314791231491674E-3</v>
      </c>
      <c r="G131" s="176">
        <v>423.18052127944657</v>
      </c>
    </row>
    <row r="132" spans="1:7" x14ac:dyDescent="0.35">
      <c r="A132" s="239"/>
      <c r="B132" s="236"/>
      <c r="C132" s="169">
        <v>2018</v>
      </c>
      <c r="D132" s="166">
        <v>6.173524471639729E-2</v>
      </c>
      <c r="E132" s="166">
        <v>5.4715485758085304E-2</v>
      </c>
      <c r="F132" s="166">
        <v>2.5361950378383984E-3</v>
      </c>
      <c r="G132" s="176">
        <v>423.55537172688082</v>
      </c>
    </row>
    <row r="133" spans="1:7" x14ac:dyDescent="0.35">
      <c r="A133" s="239"/>
      <c r="B133" s="236"/>
      <c r="C133" s="169">
        <v>2019</v>
      </c>
      <c r="D133" s="166">
        <v>5.8436135004498499E-2</v>
      </c>
      <c r="E133" s="166">
        <v>5.2267618330911605E-2</v>
      </c>
      <c r="F133" s="166">
        <v>2.3512315254094079E-3</v>
      </c>
      <c r="G133" s="176">
        <v>406.84202851406712</v>
      </c>
    </row>
    <row r="134" spans="1:7" x14ac:dyDescent="0.35">
      <c r="A134" s="239"/>
      <c r="B134" s="236"/>
      <c r="C134" s="169">
        <v>2020</v>
      </c>
      <c r="D134" s="166">
        <v>4.9606558860033241E-2</v>
      </c>
      <c r="E134" s="166">
        <v>4.8003986171988977E-2</v>
      </c>
      <c r="F134" s="166">
        <v>1.7010529864464677E-3</v>
      </c>
      <c r="G134" s="176">
        <v>406.93921403108379</v>
      </c>
    </row>
    <row r="135" spans="1:7" x14ac:dyDescent="0.35">
      <c r="A135" s="239"/>
      <c r="B135" s="236"/>
      <c r="C135" s="169">
        <v>2021</v>
      </c>
      <c r="D135" s="166">
        <v>4.4670877360278104E-2</v>
      </c>
      <c r="E135" s="166">
        <v>4.360716059846409E-2</v>
      </c>
      <c r="F135" s="166">
        <v>1.034269889823538E-3</v>
      </c>
      <c r="G135" s="176">
        <v>386.25773395808147</v>
      </c>
    </row>
    <row r="136" spans="1:7" ht="12.75" thickBot="1" x14ac:dyDescent="0.4">
      <c r="A136" s="239"/>
      <c r="B136" s="236"/>
      <c r="C136" s="177">
        <v>2022</v>
      </c>
      <c r="D136" s="186">
        <v>3.8298800825869346E-2</v>
      </c>
      <c r="E136" s="186">
        <v>3.93684410015879E-2</v>
      </c>
      <c r="F136" s="186">
        <v>1.0291706616212322E-3</v>
      </c>
      <c r="G136" s="187">
        <v>372.62317013606503</v>
      </c>
    </row>
    <row r="137" spans="1:7" ht="12.75" thickBot="1" x14ac:dyDescent="0.4">
      <c r="A137" s="240"/>
      <c r="B137" s="237"/>
      <c r="C137" s="177">
        <v>2023</v>
      </c>
      <c r="D137" s="178">
        <v>3.4064999221513313E-2</v>
      </c>
      <c r="E137" s="178">
        <v>3.4580303294548406E-2</v>
      </c>
      <c r="F137" s="178">
        <v>1.0242475195600567E-3</v>
      </c>
      <c r="G137" s="179">
        <v>359.0877063119774</v>
      </c>
    </row>
    <row r="138" spans="1:7" ht="12.75" thickBot="1" x14ac:dyDescent="0.4">
      <c r="A138" s="180"/>
      <c r="B138" s="171"/>
      <c r="C138" s="172"/>
      <c r="D138" s="173" t="s">
        <v>48</v>
      </c>
      <c r="E138" s="174" t="s">
        <v>84</v>
      </c>
      <c r="F138" s="174" t="s">
        <v>85</v>
      </c>
      <c r="G138" s="175" t="s">
        <v>49</v>
      </c>
    </row>
    <row r="139" spans="1:7" x14ac:dyDescent="0.35">
      <c r="A139" s="229" t="s">
        <v>113</v>
      </c>
      <c r="B139" s="235" t="s">
        <v>92</v>
      </c>
      <c r="C139" s="169">
        <v>1998</v>
      </c>
      <c r="D139" s="166">
        <v>0.92569888183736726</v>
      </c>
      <c r="E139" s="166">
        <v>2.2981078894613391</v>
      </c>
      <c r="F139" s="166">
        <v>1.3530104571870396E-2</v>
      </c>
      <c r="G139" s="176">
        <v>1001.0453992642427</v>
      </c>
    </row>
    <row r="140" spans="1:7" x14ac:dyDescent="0.35">
      <c r="A140" s="233"/>
      <c r="B140" s="236"/>
      <c r="C140" s="169">
        <v>1999</v>
      </c>
      <c r="D140" s="166">
        <v>0.78155172950353835</v>
      </c>
      <c r="E140" s="166">
        <v>3.6187013749764154</v>
      </c>
      <c r="F140" s="166">
        <v>2.3313037110489772E-2</v>
      </c>
      <c r="G140" s="176">
        <v>920.05186624117357</v>
      </c>
    </row>
    <row r="141" spans="1:7" x14ac:dyDescent="0.35">
      <c r="A141" s="233"/>
      <c r="B141" s="236"/>
      <c r="C141" s="169">
        <v>2000</v>
      </c>
      <c r="D141" s="166">
        <v>0.78444089347352308</v>
      </c>
      <c r="E141" s="166">
        <v>3.329684653269632</v>
      </c>
      <c r="F141" s="166">
        <v>2.123480896008606E-2</v>
      </c>
      <c r="G141" s="176">
        <v>936.55982474897189</v>
      </c>
    </row>
    <row r="142" spans="1:7" x14ac:dyDescent="0.35">
      <c r="A142" s="233"/>
      <c r="B142" s="236"/>
      <c r="C142" s="169">
        <v>2001</v>
      </c>
      <c r="D142" s="166">
        <v>0.73673859087997906</v>
      </c>
      <c r="E142" s="166">
        <v>3.7934547526534321</v>
      </c>
      <c r="F142" s="166">
        <v>2.467625557745734E-2</v>
      </c>
      <c r="G142" s="176">
        <v>907.67716878228555</v>
      </c>
    </row>
    <row r="143" spans="1:7" x14ac:dyDescent="0.35">
      <c r="A143" s="233"/>
      <c r="B143" s="236"/>
      <c r="C143" s="169">
        <v>2002</v>
      </c>
      <c r="D143" s="166">
        <v>0.63164529044215068</v>
      </c>
      <c r="E143" s="166">
        <v>3.2901283443450482</v>
      </c>
      <c r="F143" s="166">
        <v>2.8124591184811729E-2</v>
      </c>
      <c r="G143" s="176">
        <v>880.5364337444006</v>
      </c>
    </row>
    <row r="144" spans="1:7" x14ac:dyDescent="0.35">
      <c r="A144" s="233"/>
      <c r="B144" s="236"/>
      <c r="C144" s="169">
        <v>2003</v>
      </c>
      <c r="D144" s="166">
        <v>0.63850089691150935</v>
      </c>
      <c r="E144" s="166">
        <v>3.0422204804235102</v>
      </c>
      <c r="F144" s="166">
        <v>2.5763574473039754E-2</v>
      </c>
      <c r="G144" s="176">
        <v>898.77588800660726</v>
      </c>
    </row>
    <row r="145" spans="1:7" x14ac:dyDescent="0.35">
      <c r="A145" s="233"/>
      <c r="B145" s="236"/>
      <c r="C145" s="169">
        <v>2004</v>
      </c>
      <c r="D145" s="166">
        <v>0.70319399405199801</v>
      </c>
      <c r="E145" s="166">
        <v>2.7160312172309791</v>
      </c>
      <c r="F145" s="166">
        <v>8.6388511441998619E-2</v>
      </c>
      <c r="G145" s="176">
        <v>830.08010272435195</v>
      </c>
    </row>
    <row r="146" spans="1:7" x14ac:dyDescent="0.35">
      <c r="A146" s="233"/>
      <c r="B146" s="236"/>
      <c r="C146" s="169">
        <v>2005</v>
      </c>
      <c r="D146" s="166">
        <v>0.62249995765442268</v>
      </c>
      <c r="E146" s="166">
        <v>2.7013748932981319</v>
      </c>
      <c r="F146" s="166">
        <v>8.6225538170741273E-2</v>
      </c>
      <c r="G146" s="176">
        <v>829.16529913433931</v>
      </c>
    </row>
    <row r="147" spans="1:7" x14ac:dyDescent="0.35">
      <c r="A147" s="233"/>
      <c r="B147" s="236"/>
      <c r="C147" s="169">
        <v>2006</v>
      </c>
      <c r="D147" s="166">
        <v>0.52398100005127624</v>
      </c>
      <c r="E147" s="166">
        <v>2.3009723722865831</v>
      </c>
      <c r="F147" s="166">
        <v>6.6774491469500291E-2</v>
      </c>
      <c r="G147" s="176">
        <v>884.32825076180302</v>
      </c>
    </row>
    <row r="148" spans="1:7" x14ac:dyDescent="0.35">
      <c r="A148" s="233"/>
      <c r="B148" s="236"/>
      <c r="C148" s="169">
        <v>2007</v>
      </c>
      <c r="D148" s="166">
        <v>0.34270677521026849</v>
      </c>
      <c r="E148" s="166">
        <v>1.5649335433044518</v>
      </c>
      <c r="F148" s="166">
        <v>3.6226333612144036E-2</v>
      </c>
      <c r="G148" s="176">
        <v>930.11149031029913</v>
      </c>
    </row>
    <row r="149" spans="1:7" x14ac:dyDescent="0.35">
      <c r="A149" s="233"/>
      <c r="B149" s="236"/>
      <c r="C149" s="169">
        <v>2008</v>
      </c>
      <c r="D149" s="166">
        <v>0.33545717015960935</v>
      </c>
      <c r="E149" s="166">
        <v>1.5140073192408912</v>
      </c>
      <c r="F149" s="166">
        <v>4.3713076709696035E-2</v>
      </c>
      <c r="G149" s="176">
        <v>842.21185922187408</v>
      </c>
    </row>
    <row r="150" spans="1:7" x14ac:dyDescent="0.35">
      <c r="A150" s="233"/>
      <c r="B150" s="236"/>
      <c r="C150" s="169">
        <v>2009</v>
      </c>
      <c r="D150" s="166">
        <v>0.31997381316076184</v>
      </c>
      <c r="E150" s="166">
        <v>1.2745053643800872</v>
      </c>
      <c r="F150" s="166">
        <v>4.0097081651464354E-2</v>
      </c>
      <c r="G150" s="176">
        <v>793.964231044553</v>
      </c>
    </row>
    <row r="151" spans="1:7" x14ac:dyDescent="0.35">
      <c r="A151" s="233"/>
      <c r="B151" s="236"/>
      <c r="C151" s="169">
        <v>2010</v>
      </c>
      <c r="D151" s="166">
        <v>0.16061056778917923</v>
      </c>
      <c r="E151" s="166">
        <v>0.58836875508713671</v>
      </c>
      <c r="F151" s="166">
        <v>1.2820001088497445E-2</v>
      </c>
      <c r="G151" s="176">
        <v>818.10467510213459</v>
      </c>
    </row>
    <row r="152" spans="1:7" x14ac:dyDescent="0.35">
      <c r="A152" s="233"/>
      <c r="B152" s="236"/>
      <c r="C152" s="169">
        <v>2011</v>
      </c>
      <c r="D152" s="166">
        <v>0.15214179162064786</v>
      </c>
      <c r="E152" s="166">
        <v>0.52465728209468643</v>
      </c>
      <c r="F152" s="166">
        <v>1.0104267394650973E-2</v>
      </c>
      <c r="G152" s="176">
        <v>830.76379099167696</v>
      </c>
    </row>
    <row r="153" spans="1:7" x14ac:dyDescent="0.35">
      <c r="A153" s="233"/>
      <c r="B153" s="236"/>
      <c r="C153" s="169">
        <v>2012</v>
      </c>
      <c r="D153" s="166">
        <v>0.1411636938667821</v>
      </c>
      <c r="E153" s="166">
        <v>0.44975141924020429</v>
      </c>
      <c r="F153" s="166">
        <v>6.9084422943382785E-3</v>
      </c>
      <c r="G153" s="176">
        <v>847.12127312699181</v>
      </c>
    </row>
    <row r="154" spans="1:7" x14ac:dyDescent="0.35">
      <c r="A154" s="233"/>
      <c r="B154" s="236"/>
      <c r="C154" s="169">
        <v>2013</v>
      </c>
      <c r="D154" s="166">
        <v>0.13618488434592441</v>
      </c>
      <c r="E154" s="166">
        <v>0.440192788255097</v>
      </c>
      <c r="F154" s="166">
        <v>6.9397048288224877E-3</v>
      </c>
      <c r="G154" s="176">
        <v>845.82983340848966</v>
      </c>
    </row>
    <row r="155" spans="1:7" x14ac:dyDescent="0.35">
      <c r="A155" s="233"/>
      <c r="B155" s="236"/>
      <c r="C155" s="169">
        <v>2014</v>
      </c>
      <c r="D155" s="166">
        <v>0.12444393967367624</v>
      </c>
      <c r="E155" s="166">
        <v>0.47964857800893129</v>
      </c>
      <c r="F155" s="166">
        <v>9.1633600170427289E-3</v>
      </c>
      <c r="G155" s="176">
        <v>815.68605222087967</v>
      </c>
    </row>
    <row r="156" spans="1:7" x14ac:dyDescent="0.35">
      <c r="A156" s="233"/>
      <c r="B156" s="236"/>
      <c r="C156" s="169">
        <v>2015</v>
      </c>
      <c r="D156" s="166">
        <v>0.11832022406014166</v>
      </c>
      <c r="E156" s="166">
        <v>0.43373973711672054</v>
      </c>
      <c r="F156" s="166">
        <v>7.5554024341620727E-3</v>
      </c>
      <c r="G156" s="176">
        <v>819.67376637170855</v>
      </c>
    </row>
    <row r="157" spans="1:7" x14ac:dyDescent="0.35">
      <c r="A157" s="233"/>
      <c r="B157" s="236"/>
      <c r="C157" s="169">
        <v>2016</v>
      </c>
      <c r="D157" s="166">
        <v>0.10121019474403513</v>
      </c>
      <c r="E157" s="166">
        <v>0.39133944024042561</v>
      </c>
      <c r="F157" s="166">
        <v>7.8518955232971931E-3</v>
      </c>
      <c r="G157" s="176">
        <v>811.6873740163802</v>
      </c>
    </row>
    <row r="158" spans="1:7" x14ac:dyDescent="0.35">
      <c r="A158" s="233"/>
      <c r="B158" s="236"/>
      <c r="C158" s="169">
        <v>2017</v>
      </c>
      <c r="D158" s="166">
        <v>9.0694635831232898E-2</v>
      </c>
      <c r="E158" s="166">
        <v>0.32485396666478827</v>
      </c>
      <c r="F158" s="166">
        <v>6.7778409250621886E-3</v>
      </c>
      <c r="G158" s="176">
        <v>815.40168583379568</v>
      </c>
    </row>
    <row r="159" spans="1:7" x14ac:dyDescent="0.35">
      <c r="A159" s="233"/>
      <c r="B159" s="236"/>
      <c r="C159" s="169">
        <v>2018</v>
      </c>
      <c r="D159" s="166">
        <v>8.2287294399960048E-2</v>
      </c>
      <c r="E159" s="166">
        <v>0.27444030691926868</v>
      </c>
      <c r="F159" s="166">
        <v>6.7969959477438306E-3</v>
      </c>
      <c r="G159" s="176">
        <v>777.26045236086316</v>
      </c>
    </row>
    <row r="160" spans="1:7" x14ac:dyDescent="0.35">
      <c r="A160" s="233"/>
      <c r="B160" s="236"/>
      <c r="C160" s="169">
        <v>2019</v>
      </c>
      <c r="D160" s="166">
        <v>7.5398918193664066E-2</v>
      </c>
      <c r="E160" s="166">
        <v>0.22422610304622348</v>
      </c>
      <c r="F160" s="166">
        <v>5.7917483445917312E-3</v>
      </c>
      <c r="G160" s="176">
        <v>777.30488110101783</v>
      </c>
    </row>
    <row r="161" spans="1:7" x14ac:dyDescent="0.35">
      <c r="A161" s="233"/>
      <c r="B161" s="236"/>
      <c r="C161" s="169">
        <v>2020</v>
      </c>
      <c r="D161" s="166">
        <v>6.8997442972292544E-2</v>
      </c>
      <c r="E161" s="166">
        <v>0.19284594324084262</v>
      </c>
      <c r="F161" s="166">
        <v>5.8715221795126848E-3</v>
      </c>
      <c r="G161" s="176">
        <v>761.07864144885764</v>
      </c>
    </row>
    <row r="162" spans="1:7" x14ac:dyDescent="0.35">
      <c r="A162" s="233"/>
      <c r="B162" s="236"/>
      <c r="C162" s="169">
        <v>2021</v>
      </c>
      <c r="D162" s="166">
        <v>6.368170897511112E-2</v>
      </c>
      <c r="E162" s="166">
        <v>0.15868027820852296</v>
      </c>
      <c r="F162" s="166">
        <v>5.3704468907480683E-3</v>
      </c>
      <c r="G162" s="176">
        <v>733.84299797386677</v>
      </c>
    </row>
    <row r="163" spans="1:7" ht="12.75" thickBot="1" x14ac:dyDescent="0.4">
      <c r="A163" s="233"/>
      <c r="B163" s="236"/>
      <c r="C163" s="177">
        <v>2022</v>
      </c>
      <c r="D163" s="186">
        <v>5.8141332522724964E-2</v>
      </c>
      <c r="E163" s="186">
        <v>0.12858574279121188</v>
      </c>
      <c r="F163" s="186">
        <v>4.8430702722753139E-3</v>
      </c>
      <c r="G163" s="187">
        <v>707.78636014576171</v>
      </c>
    </row>
    <row r="164" spans="1:7" ht="12.75" thickBot="1" x14ac:dyDescent="0.4">
      <c r="A164" s="230"/>
      <c r="B164" s="237"/>
      <c r="C164" s="177">
        <v>2023</v>
      </c>
      <c r="D164" s="178">
        <v>5.6189660417087624E-2</v>
      </c>
      <c r="E164" s="178">
        <v>0.12660815705222292</v>
      </c>
      <c r="F164" s="178">
        <v>4.303987504547341E-3</v>
      </c>
      <c r="G164" s="179">
        <v>688.82294943750401</v>
      </c>
    </row>
    <row r="165" spans="1:7" ht="12.75" thickBot="1" x14ac:dyDescent="0.4">
      <c r="A165" s="170"/>
      <c r="B165" s="171"/>
      <c r="C165" s="172"/>
      <c r="D165" s="173" t="s">
        <v>48</v>
      </c>
      <c r="E165" s="174" t="s">
        <v>84</v>
      </c>
      <c r="F165" s="174" t="s">
        <v>85</v>
      </c>
      <c r="G165" s="175" t="s">
        <v>49</v>
      </c>
    </row>
    <row r="166" spans="1:7" x14ac:dyDescent="0.35">
      <c r="A166" s="229" t="s">
        <v>114</v>
      </c>
      <c r="B166" s="235" t="s">
        <v>93</v>
      </c>
      <c r="C166" s="169">
        <v>1998</v>
      </c>
      <c r="D166" s="166">
        <v>0.79755165070140976</v>
      </c>
      <c r="E166" s="166">
        <v>3.8028272121698339</v>
      </c>
      <c r="F166" s="166">
        <v>2.4652785700745264E-2</v>
      </c>
      <c r="G166" s="176">
        <v>1037.419286662074</v>
      </c>
    </row>
    <row r="167" spans="1:7" x14ac:dyDescent="0.35">
      <c r="A167" s="233"/>
      <c r="B167" s="236"/>
      <c r="C167" s="169">
        <v>1999</v>
      </c>
      <c r="D167" s="166">
        <v>0.69613265796417889</v>
      </c>
      <c r="E167" s="166">
        <v>4.7003563227646614</v>
      </c>
      <c r="F167" s="166">
        <v>3.1301306674325971E-2</v>
      </c>
      <c r="G167" s="176">
        <v>972.78638488144099</v>
      </c>
    </row>
    <row r="168" spans="1:7" x14ac:dyDescent="0.35">
      <c r="A168" s="233"/>
      <c r="B168" s="236"/>
      <c r="C168" s="169">
        <v>2000</v>
      </c>
      <c r="D168" s="166">
        <v>0.69197398024986323</v>
      </c>
      <c r="E168" s="166">
        <v>4.6672246490068536</v>
      </c>
      <c r="F168" s="166">
        <v>3.1067121204979044E-2</v>
      </c>
      <c r="G168" s="176">
        <v>974.64361742017627</v>
      </c>
    </row>
    <row r="169" spans="1:7" x14ac:dyDescent="0.35">
      <c r="A169" s="233"/>
      <c r="B169" s="236"/>
      <c r="C169" s="169">
        <v>2001</v>
      </c>
      <c r="D169" s="166">
        <v>0.66018431998665261</v>
      </c>
      <c r="E169" s="166">
        <v>4.8575049898155607</v>
      </c>
      <c r="F169" s="166">
        <v>3.2504485772411024E-2</v>
      </c>
      <c r="G169" s="176">
        <v>959.90091289387658</v>
      </c>
    </row>
    <row r="170" spans="1:7" x14ac:dyDescent="0.35">
      <c r="A170" s="233"/>
      <c r="B170" s="236"/>
      <c r="C170" s="169">
        <v>2002</v>
      </c>
      <c r="D170" s="166">
        <v>0.56095934249930457</v>
      </c>
      <c r="E170" s="166">
        <v>4.0335681647609576</v>
      </c>
      <c r="F170" s="166">
        <v>3.5311328946497182E-2</v>
      </c>
      <c r="G170" s="176">
        <v>935.12546151107279</v>
      </c>
    </row>
    <row r="171" spans="1:7" x14ac:dyDescent="0.35">
      <c r="A171" s="233"/>
      <c r="B171" s="236"/>
      <c r="C171" s="169">
        <v>2003</v>
      </c>
      <c r="D171" s="166">
        <v>0.54830133428791672</v>
      </c>
      <c r="E171" s="166">
        <v>4.07457796310183</v>
      </c>
      <c r="F171" s="166">
        <v>3.5686662679176494E-2</v>
      </c>
      <c r="G171" s="176">
        <v>930.39966961026323</v>
      </c>
    </row>
    <row r="172" spans="1:7" x14ac:dyDescent="0.35">
      <c r="A172" s="233"/>
      <c r="B172" s="236"/>
      <c r="C172" s="169">
        <v>2004</v>
      </c>
      <c r="D172" s="166">
        <v>0.70247858134182317</v>
      </c>
      <c r="E172" s="166">
        <v>3.0047921462528038</v>
      </c>
      <c r="F172" s="166">
        <v>0.10126420321631525</v>
      </c>
      <c r="G172" s="176">
        <v>988.51820239064523</v>
      </c>
    </row>
    <row r="173" spans="1:7" x14ac:dyDescent="0.35">
      <c r="A173" s="233"/>
      <c r="B173" s="236"/>
      <c r="C173" s="169">
        <v>2005</v>
      </c>
      <c r="D173" s="166">
        <v>0.64525930479345439</v>
      </c>
      <c r="E173" s="166">
        <v>3.3346789959007479</v>
      </c>
      <c r="F173" s="166">
        <v>0.11851961093079519</v>
      </c>
      <c r="G173" s="176">
        <v>944.52853520792382</v>
      </c>
    </row>
    <row r="174" spans="1:7" x14ac:dyDescent="0.35">
      <c r="A174" s="233"/>
      <c r="B174" s="236"/>
      <c r="C174" s="169">
        <v>2006</v>
      </c>
      <c r="D174" s="166">
        <v>0.6061591987616336</v>
      </c>
      <c r="E174" s="166">
        <v>3.480560375686033</v>
      </c>
      <c r="F174" s="166">
        <v>0.12609022633185402</v>
      </c>
      <c r="G174" s="176">
        <v>923.86025746764733</v>
      </c>
    </row>
    <row r="175" spans="1:7" x14ac:dyDescent="0.35">
      <c r="A175" s="233"/>
      <c r="B175" s="236"/>
      <c r="C175" s="169">
        <v>2007</v>
      </c>
      <c r="D175" s="166">
        <v>0.37026257031208798</v>
      </c>
      <c r="E175" s="166">
        <v>2.171933970577093</v>
      </c>
      <c r="F175" s="166">
        <v>7.0273031878879705E-2</v>
      </c>
      <c r="G175" s="176">
        <v>968.55559124054582</v>
      </c>
    </row>
    <row r="176" spans="1:7" x14ac:dyDescent="0.35">
      <c r="A176" s="233"/>
      <c r="B176" s="236"/>
      <c r="C176" s="169">
        <v>2008</v>
      </c>
      <c r="D176" s="166">
        <v>0.35878245489086219</v>
      </c>
      <c r="E176" s="166">
        <v>2.006729366363853</v>
      </c>
      <c r="F176" s="166">
        <v>6.7018363823090857E-2</v>
      </c>
      <c r="G176" s="176">
        <v>938.79209717571405</v>
      </c>
    </row>
    <row r="177" spans="1:7" x14ac:dyDescent="0.35">
      <c r="A177" s="233"/>
      <c r="B177" s="236"/>
      <c r="C177" s="169">
        <v>2009</v>
      </c>
      <c r="D177" s="166">
        <v>0.33648835951869183</v>
      </c>
      <c r="E177" s="166">
        <v>1.6018186894297586</v>
      </c>
      <c r="F177" s="166">
        <v>5.3460312357316353E-2</v>
      </c>
      <c r="G177" s="176">
        <v>921.3985910751436</v>
      </c>
    </row>
    <row r="178" spans="1:7" x14ac:dyDescent="0.35">
      <c r="A178" s="233"/>
      <c r="B178" s="236"/>
      <c r="C178" s="169">
        <v>2010</v>
      </c>
      <c r="D178" s="166">
        <v>0.15941620391369793</v>
      </c>
      <c r="E178" s="166">
        <v>0.70284188009626702</v>
      </c>
      <c r="F178" s="166">
        <v>1.6871979601301382E-2</v>
      </c>
      <c r="G178" s="176">
        <v>934.70328370143091</v>
      </c>
    </row>
    <row r="179" spans="1:7" x14ac:dyDescent="0.35">
      <c r="A179" s="233"/>
      <c r="B179" s="236"/>
      <c r="C179" s="169">
        <v>2011</v>
      </c>
      <c r="D179" s="166">
        <v>0.13948265106512456</v>
      </c>
      <c r="E179" s="166">
        <v>0.70927493416797449</v>
      </c>
      <c r="F179" s="166">
        <v>1.7405746342736769E-2</v>
      </c>
      <c r="G179" s="176">
        <v>929.48289564857589</v>
      </c>
    </row>
    <row r="180" spans="1:7" x14ac:dyDescent="0.35">
      <c r="A180" s="233"/>
      <c r="B180" s="236"/>
      <c r="C180" s="169">
        <v>2012</v>
      </c>
      <c r="D180" s="166">
        <v>0.12727233710423652</v>
      </c>
      <c r="E180" s="166">
        <v>0.68250258339459391</v>
      </c>
      <c r="F180" s="166">
        <v>1.6387566788258687E-2</v>
      </c>
      <c r="G180" s="176">
        <v>931.57115421196158</v>
      </c>
    </row>
    <row r="181" spans="1:7" x14ac:dyDescent="0.35">
      <c r="A181" s="233"/>
      <c r="B181" s="236"/>
      <c r="C181" s="169">
        <v>2013</v>
      </c>
      <c r="D181" s="166">
        <v>0.1243283422307896</v>
      </c>
      <c r="E181" s="166">
        <v>0.6688643116302726</v>
      </c>
      <c r="F181" s="166">
        <v>1.5961567580240865E-2</v>
      </c>
      <c r="G181" s="176">
        <v>930.67696229801197</v>
      </c>
    </row>
    <row r="182" spans="1:7" x14ac:dyDescent="0.35">
      <c r="A182" s="233"/>
      <c r="B182" s="236"/>
      <c r="C182" s="169">
        <v>2014</v>
      </c>
      <c r="D182" s="166">
        <v>0.11999342298200362</v>
      </c>
      <c r="E182" s="166">
        <v>0.65972119598757362</v>
      </c>
      <c r="F182" s="166">
        <v>1.5785585352546146E-2</v>
      </c>
      <c r="G182" s="176">
        <v>909.44675821949488</v>
      </c>
    </row>
    <row r="183" spans="1:7" x14ac:dyDescent="0.35">
      <c r="A183" s="233"/>
      <c r="B183" s="236"/>
      <c r="C183" s="169">
        <v>2015</v>
      </c>
      <c r="D183" s="166">
        <v>0.11467554650314972</v>
      </c>
      <c r="E183" s="166">
        <v>0.62657446223094004</v>
      </c>
      <c r="F183" s="166">
        <v>1.4557602233144201E-2</v>
      </c>
      <c r="G183" s="176">
        <v>906.7955658576559</v>
      </c>
    </row>
    <row r="184" spans="1:7" x14ac:dyDescent="0.35">
      <c r="A184" s="233"/>
      <c r="B184" s="236"/>
      <c r="C184" s="169">
        <v>2016</v>
      </c>
      <c r="D184" s="166">
        <v>0.10347113926134073</v>
      </c>
      <c r="E184" s="166">
        <v>0.576772232546507</v>
      </c>
      <c r="F184" s="166">
        <v>1.5496204553291865E-2</v>
      </c>
      <c r="G184" s="176">
        <v>870.92120828451743</v>
      </c>
    </row>
    <row r="185" spans="1:7" x14ac:dyDescent="0.35">
      <c r="A185" s="233"/>
      <c r="B185" s="236"/>
      <c r="C185" s="169">
        <v>2017</v>
      </c>
      <c r="D185" s="166">
        <v>9.7151580584932687E-2</v>
      </c>
      <c r="E185" s="166">
        <v>0.47609935799244973</v>
      </c>
      <c r="F185" s="166">
        <v>1.3962407980085577E-2</v>
      </c>
      <c r="G185" s="176">
        <v>850.94954345758367</v>
      </c>
    </row>
    <row r="186" spans="1:7" x14ac:dyDescent="0.35">
      <c r="A186" s="233"/>
      <c r="B186" s="236"/>
      <c r="C186" s="169">
        <v>2018</v>
      </c>
      <c r="D186" s="166">
        <v>9.2481321311689929E-2</v>
      </c>
      <c r="E186" s="166">
        <v>0.40320875704684389</v>
      </c>
      <c r="F186" s="166">
        <v>1.4389269391283346E-2</v>
      </c>
      <c r="G186" s="176">
        <v>789.49515863502063</v>
      </c>
    </row>
    <row r="187" spans="1:7" x14ac:dyDescent="0.35">
      <c r="A187" s="233"/>
      <c r="B187" s="236"/>
      <c r="C187" s="169">
        <v>2019</v>
      </c>
      <c r="D187" s="166">
        <v>8.5447676628289643E-2</v>
      </c>
      <c r="E187" s="166">
        <v>0.31089873502444415</v>
      </c>
      <c r="F187" s="166">
        <v>1.1587762661738762E-2</v>
      </c>
      <c r="G187" s="176">
        <v>806.23569300311988</v>
      </c>
    </row>
    <row r="188" spans="1:7" x14ac:dyDescent="0.35">
      <c r="A188" s="233"/>
      <c r="B188" s="236"/>
      <c r="C188" s="169">
        <v>2020</v>
      </c>
      <c r="D188" s="166">
        <v>8.3193043871815378E-2</v>
      </c>
      <c r="E188" s="166">
        <v>0.26635896691622607</v>
      </c>
      <c r="F188" s="166">
        <v>1.1586086122246642E-2</v>
      </c>
      <c r="G188" s="176">
        <v>795.6982106145515</v>
      </c>
    </row>
    <row r="189" spans="1:7" x14ac:dyDescent="0.35">
      <c r="A189" s="233"/>
      <c r="B189" s="236"/>
      <c r="C189" s="169">
        <v>2021</v>
      </c>
      <c r="D189" s="166">
        <v>7.90139076235013E-2</v>
      </c>
      <c r="E189" s="166">
        <v>0.20927774053416845</v>
      </c>
      <c r="F189" s="166">
        <v>1.0376121895124385E-2</v>
      </c>
      <c r="G189" s="176">
        <v>776.32709121347364</v>
      </c>
    </row>
    <row r="190" spans="1:7" ht="12.75" thickBot="1" x14ac:dyDescent="0.4">
      <c r="A190" s="233"/>
      <c r="B190" s="236"/>
      <c r="C190" s="177">
        <v>2022</v>
      </c>
      <c r="D190" s="186">
        <v>7.4515013773231289E-2</v>
      </c>
      <c r="E190" s="186">
        <v>0.15685055535666509</v>
      </c>
      <c r="F190" s="186">
        <v>9.1131275149167468E-3</v>
      </c>
      <c r="G190" s="187">
        <v>757.81317641625424</v>
      </c>
    </row>
    <row r="191" spans="1:7" ht="12.75" thickBot="1" x14ac:dyDescent="0.4">
      <c r="A191" s="230"/>
      <c r="B191" s="237"/>
      <c r="C191" s="177">
        <v>2023</v>
      </c>
      <c r="D191" s="178">
        <v>7.1948611566249265E-2</v>
      </c>
      <c r="E191" s="178">
        <v>0.14953878452735547</v>
      </c>
      <c r="F191" s="178">
        <v>7.8137253675721642E-3</v>
      </c>
      <c r="G191" s="179">
        <v>739.07661183815981</v>
      </c>
    </row>
    <row r="192" spans="1:7" x14ac:dyDescent="0.35">
      <c r="A192" s="170"/>
      <c r="B192" s="171"/>
      <c r="C192" s="172"/>
      <c r="D192" s="173" t="s">
        <v>48</v>
      </c>
      <c r="E192" s="174" t="s">
        <v>84</v>
      </c>
      <c r="F192" s="174" t="s">
        <v>85</v>
      </c>
      <c r="G192" s="175" t="s">
        <v>49</v>
      </c>
    </row>
    <row r="193" spans="1:7" x14ac:dyDescent="0.35">
      <c r="A193" s="228" t="s">
        <v>115</v>
      </c>
      <c r="B193" s="227" t="s">
        <v>150</v>
      </c>
      <c r="C193" s="169">
        <v>1998</v>
      </c>
      <c r="D193" s="166">
        <v>1.2921680389587469</v>
      </c>
      <c r="E193" s="166">
        <v>1.27191440265274</v>
      </c>
      <c r="F193" s="166">
        <v>3.8990120026828889E-3</v>
      </c>
      <c r="G193" s="176">
        <v>450.77065475960535</v>
      </c>
    </row>
    <row r="194" spans="1:7" x14ac:dyDescent="0.35">
      <c r="A194" s="228"/>
      <c r="B194" s="227"/>
      <c r="C194" s="169">
        <v>1999</v>
      </c>
      <c r="D194" s="166">
        <v>1.1017118022697963</v>
      </c>
      <c r="E194" s="166">
        <v>1.166008079066007</v>
      </c>
      <c r="F194" s="166">
        <v>3.8786175900104585E-3</v>
      </c>
      <c r="G194" s="176">
        <v>453.05403637039598</v>
      </c>
    </row>
    <row r="195" spans="1:7" x14ac:dyDescent="0.35">
      <c r="A195" s="228"/>
      <c r="B195" s="227"/>
      <c r="C195" s="169">
        <v>2000</v>
      </c>
      <c r="D195" s="166">
        <v>0.95090631409652637</v>
      </c>
      <c r="E195" s="166">
        <v>1.0563503292621035</v>
      </c>
      <c r="F195" s="166">
        <v>3.8513806457194134E-3</v>
      </c>
      <c r="G195" s="176">
        <v>468.50045093056343</v>
      </c>
    </row>
    <row r="196" spans="1:7" x14ac:dyDescent="0.35">
      <c r="A196" s="228"/>
      <c r="B196" s="227"/>
      <c r="C196" s="169">
        <v>2001</v>
      </c>
      <c r="D196" s="166">
        <v>0.9146669315328082</v>
      </c>
      <c r="E196" s="166">
        <v>0.97169596339311004</v>
      </c>
      <c r="F196" s="166">
        <v>3.8395155269334313E-3</v>
      </c>
      <c r="G196" s="176">
        <v>466.99653800460686</v>
      </c>
    </row>
    <row r="197" spans="1:7" x14ac:dyDescent="0.35">
      <c r="A197" s="228"/>
      <c r="B197" s="227"/>
      <c r="C197" s="169">
        <v>2002</v>
      </c>
      <c r="D197" s="166">
        <v>0.8860861757352948</v>
      </c>
      <c r="E197" s="166">
        <v>0.92854360527615043</v>
      </c>
      <c r="F197" s="166">
        <v>3.8239696992122935E-3</v>
      </c>
      <c r="G197" s="176">
        <v>467.07481823765318</v>
      </c>
    </row>
    <row r="198" spans="1:7" x14ac:dyDescent="0.35">
      <c r="A198" s="228"/>
      <c r="B198" s="227"/>
      <c r="C198" s="169">
        <v>2003</v>
      </c>
      <c r="D198" s="166">
        <v>0.87375037523546584</v>
      </c>
      <c r="E198" s="166">
        <v>0.99442098253267219</v>
      </c>
      <c r="F198" s="166">
        <v>3.8091323252092894E-3</v>
      </c>
      <c r="G198" s="176">
        <v>474.18761751187611</v>
      </c>
    </row>
    <row r="199" spans="1:7" x14ac:dyDescent="0.35">
      <c r="A199" s="228"/>
      <c r="B199" s="227"/>
      <c r="C199" s="169">
        <v>2004</v>
      </c>
      <c r="D199" s="166">
        <v>0.63113744423564522</v>
      </c>
      <c r="E199" s="166">
        <v>8.5390922963333962E-2</v>
      </c>
      <c r="F199" s="166">
        <v>2.2755638418992072E-4</v>
      </c>
      <c r="G199" s="176">
        <v>454.93250559082975</v>
      </c>
    </row>
    <row r="200" spans="1:7" x14ac:dyDescent="0.35">
      <c r="A200" s="228"/>
      <c r="B200" s="227"/>
      <c r="C200" s="169">
        <v>2005</v>
      </c>
      <c r="D200" s="166">
        <v>0.48089429200431283</v>
      </c>
      <c r="E200" s="166">
        <v>8.4816314942804741E-2</v>
      </c>
      <c r="F200" s="166">
        <v>2.5883359659979629E-4</v>
      </c>
      <c r="G200" s="176">
        <v>449.92430550369761</v>
      </c>
    </row>
    <row r="201" spans="1:7" x14ac:dyDescent="0.35">
      <c r="A201" s="228"/>
      <c r="B201" s="227"/>
      <c r="C201" s="169">
        <v>2006</v>
      </c>
      <c r="D201" s="166">
        <v>0.35623487066322829</v>
      </c>
      <c r="E201" s="166">
        <v>8.0575388448924715E-2</v>
      </c>
      <c r="F201" s="166">
        <v>2.5083953682698438E-4</v>
      </c>
      <c r="G201" s="176">
        <v>440.74195010547595</v>
      </c>
    </row>
    <row r="202" spans="1:7" x14ac:dyDescent="0.35">
      <c r="A202" s="228"/>
      <c r="B202" s="227"/>
      <c r="C202" s="169">
        <v>2007</v>
      </c>
      <c r="D202" s="166">
        <v>0.25478890054488096</v>
      </c>
      <c r="E202" s="166">
        <v>8.1411673785524483E-2</v>
      </c>
      <c r="F202" s="166">
        <v>2.5839883301664049E-4</v>
      </c>
      <c r="G202" s="176">
        <v>438.34522866358651</v>
      </c>
    </row>
    <row r="203" spans="1:7" x14ac:dyDescent="0.35">
      <c r="A203" s="228"/>
      <c r="B203" s="227"/>
      <c r="C203" s="169">
        <v>2008</v>
      </c>
      <c r="D203" s="166">
        <v>0.24381581091189516</v>
      </c>
      <c r="E203" s="166">
        <v>7.8266877557485459E-2</v>
      </c>
      <c r="F203" s="166">
        <v>2.6565976966658146E-4</v>
      </c>
      <c r="G203" s="176">
        <v>433.17798667848012</v>
      </c>
    </row>
    <row r="204" spans="1:7" x14ac:dyDescent="0.35">
      <c r="A204" s="228"/>
      <c r="B204" s="227"/>
      <c r="C204" s="169">
        <v>2009</v>
      </c>
      <c r="D204" s="166">
        <v>0.23089235109799014</v>
      </c>
      <c r="E204" s="166">
        <v>7.5765509346103072E-2</v>
      </c>
      <c r="F204" s="166">
        <v>3.1481428583656135E-4</v>
      </c>
      <c r="G204" s="176">
        <v>405.46053701185042</v>
      </c>
    </row>
    <row r="205" spans="1:7" x14ac:dyDescent="0.35">
      <c r="A205" s="228"/>
      <c r="B205" s="227"/>
      <c r="C205" s="169">
        <v>2010</v>
      </c>
      <c r="D205" s="166">
        <v>0.19336467013191941</v>
      </c>
      <c r="E205" s="166">
        <v>7.3430116245250393E-2</v>
      </c>
      <c r="F205" s="166">
        <v>3.7543917994306992E-4</v>
      </c>
      <c r="G205" s="176">
        <v>393.94290095318269</v>
      </c>
    </row>
    <row r="206" spans="1:7" x14ac:dyDescent="0.35">
      <c r="A206" s="228"/>
      <c r="B206" s="227"/>
      <c r="C206" s="169">
        <v>2011</v>
      </c>
      <c r="D206" s="166">
        <v>0.15874647987315166</v>
      </c>
      <c r="E206" s="166">
        <v>7.1514985407787793E-2</v>
      </c>
      <c r="F206" s="166">
        <v>5.1667839007778747E-4</v>
      </c>
      <c r="G206" s="176">
        <v>388.16915023253046</v>
      </c>
    </row>
    <row r="207" spans="1:7" x14ac:dyDescent="0.35">
      <c r="A207" s="228"/>
      <c r="B207" s="227"/>
      <c r="C207" s="169">
        <v>2012</v>
      </c>
      <c r="D207" s="166">
        <v>0.12212874287470596</v>
      </c>
      <c r="E207" s="166">
        <v>6.7586078966524923E-2</v>
      </c>
      <c r="F207" s="166">
        <v>7.6067670789286472E-4</v>
      </c>
      <c r="G207" s="176">
        <v>379.44181657958148</v>
      </c>
    </row>
    <row r="208" spans="1:7" x14ac:dyDescent="0.35">
      <c r="A208" s="228"/>
      <c r="B208" s="227"/>
      <c r="C208" s="169">
        <v>2013</v>
      </c>
      <c r="D208" s="166">
        <v>0.12273031578603147</v>
      </c>
      <c r="E208" s="166">
        <v>6.7084871043652891E-2</v>
      </c>
      <c r="F208" s="166">
        <v>1.1325371635142239E-3</v>
      </c>
      <c r="G208" s="176">
        <v>370.68708669785093</v>
      </c>
    </row>
    <row r="209" spans="1:7" x14ac:dyDescent="0.35">
      <c r="A209" s="228"/>
      <c r="B209" s="227"/>
      <c r="C209" s="169">
        <v>2014</v>
      </c>
      <c r="D209" s="166">
        <v>0.11866285159790813</v>
      </c>
      <c r="E209" s="166">
        <v>6.4913751292602836E-2</v>
      </c>
      <c r="F209" s="166">
        <v>1.5901511394424825E-3</v>
      </c>
      <c r="G209" s="176">
        <v>367.7805387254578</v>
      </c>
    </row>
    <row r="210" spans="1:7" x14ac:dyDescent="0.35">
      <c r="A210" s="228"/>
      <c r="B210" s="227"/>
      <c r="C210" s="169">
        <v>2015</v>
      </c>
      <c r="D210" s="166">
        <v>0.10188568610298854</v>
      </c>
      <c r="E210" s="166">
        <v>6.1521677480900185E-2</v>
      </c>
      <c r="F210" s="166">
        <v>1.9803265514551568E-3</v>
      </c>
      <c r="G210" s="176">
        <v>355.43260732207034</v>
      </c>
    </row>
    <row r="211" spans="1:7" x14ac:dyDescent="0.35">
      <c r="A211" s="228"/>
      <c r="B211" s="227"/>
      <c r="C211" s="169">
        <v>2016</v>
      </c>
      <c r="D211" s="166">
        <v>8.4327486558540055E-2</v>
      </c>
      <c r="E211" s="166">
        <v>6.0125544532107979E-2</v>
      </c>
      <c r="F211" s="166">
        <v>2.2597489931085613E-3</v>
      </c>
      <c r="G211" s="176">
        <v>349.01461336291078</v>
      </c>
    </row>
    <row r="212" spans="1:7" x14ac:dyDescent="0.35">
      <c r="A212" s="228"/>
      <c r="B212" s="227"/>
      <c r="C212" s="169">
        <v>2017</v>
      </c>
      <c r="D212" s="166">
        <v>7.1888189814311776E-2</v>
      </c>
      <c r="E212" s="166">
        <v>5.7114110792629534E-2</v>
      </c>
      <c r="F212" s="166">
        <v>2.4110248849130876E-3</v>
      </c>
      <c r="G212" s="176">
        <v>348.44800779290614</v>
      </c>
    </row>
    <row r="213" spans="1:7" x14ac:dyDescent="0.35">
      <c r="A213" s="228"/>
      <c r="B213" s="227"/>
      <c r="C213" s="169">
        <v>2018</v>
      </c>
      <c r="D213" s="166">
        <v>6.1774850171326716E-2</v>
      </c>
      <c r="E213" s="166">
        <v>5.3620067800705148E-2</v>
      </c>
      <c r="F213" s="166">
        <v>2.5025886945675064E-3</v>
      </c>
      <c r="G213" s="176">
        <v>347.32772896601443</v>
      </c>
    </row>
    <row r="214" spans="1:7" x14ac:dyDescent="0.35">
      <c r="A214" s="228"/>
      <c r="B214" s="227"/>
      <c r="C214" s="169">
        <v>2019</v>
      </c>
      <c r="D214" s="166">
        <v>5.745099764616491E-2</v>
      </c>
      <c r="E214" s="166">
        <v>5.0708590086742028E-2</v>
      </c>
      <c r="F214" s="166">
        <v>2.3529761429097887E-3</v>
      </c>
      <c r="G214" s="176">
        <v>335.47679971409622</v>
      </c>
    </row>
    <row r="215" spans="1:7" x14ac:dyDescent="0.35">
      <c r="A215" s="228"/>
      <c r="B215" s="227"/>
      <c r="C215" s="169">
        <v>2020</v>
      </c>
      <c r="D215" s="166">
        <v>4.9255981822968462E-2</v>
      </c>
      <c r="E215" s="166">
        <v>4.6914483466218307E-2</v>
      </c>
      <c r="F215" s="166">
        <v>1.6857905384624183E-3</v>
      </c>
      <c r="G215" s="176">
        <v>333.70227364976824</v>
      </c>
    </row>
    <row r="216" spans="1:7" x14ac:dyDescent="0.35">
      <c r="A216" s="228"/>
      <c r="B216" s="227"/>
      <c r="C216" s="169">
        <v>2021</v>
      </c>
      <c r="D216" s="166">
        <v>4.4497099933903168E-2</v>
      </c>
      <c r="E216" s="166">
        <v>4.2974877787136115E-2</v>
      </c>
      <c r="F216" s="166">
        <v>1.0466469929822392E-3</v>
      </c>
      <c r="G216" s="176">
        <v>317.23083065328018</v>
      </c>
    </row>
    <row r="217" spans="1:7" ht="12.75" thickBot="1" x14ac:dyDescent="0.4">
      <c r="A217" s="228"/>
      <c r="B217" s="227"/>
      <c r="C217" s="177">
        <v>2022</v>
      </c>
      <c r="D217" s="186">
        <v>3.8193340353700873E-2</v>
      </c>
      <c r="E217" s="186">
        <v>3.9031696753857953E-2</v>
      </c>
      <c r="F217" s="186">
        <v>1.0414997694304584E-3</v>
      </c>
      <c r="G217" s="187">
        <v>306.09273980412559</v>
      </c>
    </row>
    <row r="218" spans="1:7" ht="12.75" thickBot="1" x14ac:dyDescent="0.4">
      <c r="A218" s="228"/>
      <c r="B218" s="227"/>
      <c r="C218" s="177">
        <v>2023</v>
      </c>
      <c r="D218" s="178">
        <v>3.4116038496148894E-2</v>
      </c>
      <c r="E218" s="178">
        <v>3.4599761037733046E-2</v>
      </c>
      <c r="F218" s="178">
        <v>1.0364071434815468E-3</v>
      </c>
      <c r="G218" s="179">
        <v>295.04279586829165</v>
      </c>
    </row>
  </sheetData>
  <sheetProtection algorithmName="SHA-512" hashValue="LKvtfMxQW7pQc2XVlqFIRDw+Vqam1McpWzoR+uwBBJyI71Q5ZT7jn7QopSeTpriEfSXiWCsnsR5KqOqKoTFGZg==" saltValue="6OTl5SFug6tkLVYfvJvPVg==" spinCount="100000" sheet="1" objects="1" scenarios="1"/>
  <mergeCells count="39">
    <mergeCell ref="A58:A83"/>
    <mergeCell ref="B58:B83"/>
    <mergeCell ref="A85:A110"/>
    <mergeCell ref="B85:B110"/>
    <mergeCell ref="A54:G54"/>
    <mergeCell ref="A55:A57"/>
    <mergeCell ref="B55:B57"/>
    <mergeCell ref="C55:C57"/>
    <mergeCell ref="D55:G55"/>
    <mergeCell ref="D56:G56"/>
    <mergeCell ref="A5:K5"/>
    <mergeCell ref="A6:A8"/>
    <mergeCell ref="B6:B8"/>
    <mergeCell ref="C6:C8"/>
    <mergeCell ref="D6:K6"/>
    <mergeCell ref="D7:G7"/>
    <mergeCell ref="H7:K7"/>
    <mergeCell ref="A9:A10"/>
    <mergeCell ref="B9:B10"/>
    <mergeCell ref="H9:K9"/>
    <mergeCell ref="H10:K10"/>
    <mergeCell ref="A11:A12"/>
    <mergeCell ref="B11:B12"/>
    <mergeCell ref="B193:B218"/>
    <mergeCell ref="A193:A218"/>
    <mergeCell ref="A19:A20"/>
    <mergeCell ref="B19:B20"/>
    <mergeCell ref="A13:A14"/>
    <mergeCell ref="B13:B14"/>
    <mergeCell ref="A15:A16"/>
    <mergeCell ref="B15:B16"/>
    <mergeCell ref="A17:A18"/>
    <mergeCell ref="B17:B18"/>
    <mergeCell ref="A166:A191"/>
    <mergeCell ref="B166:B191"/>
    <mergeCell ref="A112:A137"/>
    <mergeCell ref="B112:B137"/>
    <mergeCell ref="A139:A164"/>
    <mergeCell ref="B139:B164"/>
  </mergeCells>
  <pageMargins left="0.42" right="0.5" top="1" bottom="0.75" header="0.5" footer="0.5"/>
  <pageSetup scale="85" orientation="landscape" cellComments="asDisplayed" r:id="rId1"/>
  <headerFooter alignWithMargins="0">
    <oddFooter>&amp;C&amp;F&amp;R&amp;D &amp;T]</oddFooter>
  </headerFooter>
  <customProperties>
    <customPr name="fd66d2773"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Instructions</vt:lpstr>
      <vt:lpstr>Gen'l Info</vt:lpstr>
      <vt:lpstr>CE calcs</vt:lpstr>
      <vt:lpstr>Notes and Assumptions</vt:lpstr>
      <vt:lpstr>Emission Factors</vt:lpstr>
      <vt:lpstr>Annual_CO2_Emissions</vt:lpstr>
      <vt:lpstr>Annual_Emission_Reductions_ROG_NOx_PM</vt:lpstr>
      <vt:lpstr>Annual_NOx_Emissions</vt:lpstr>
      <vt:lpstr>Annual_PM_Emissions</vt:lpstr>
      <vt:lpstr>Annual_ROG_Emissions</vt:lpstr>
      <vt:lpstr>Annual_Weighted_PM_Emissions</vt:lpstr>
      <vt:lpstr>'Gen''l Info'!BVMT</vt:lpstr>
      <vt:lpstr>BVMT</vt:lpstr>
      <vt:lpstr>'Gen''l Info'!BVMTNOxfactor</vt:lpstr>
      <vt:lpstr>BVMTNOxfactor</vt:lpstr>
      <vt:lpstr>'Gen''l Info'!BVMTPM10factor</vt:lpstr>
      <vt:lpstr>BVMTPM10factor</vt:lpstr>
      <vt:lpstr>'Gen''l Info'!BVMTROGfactor</vt:lpstr>
      <vt:lpstr>BVMTROGfactor</vt:lpstr>
      <vt:lpstr>Clean_Air_Policies_Points</vt:lpstr>
      <vt:lpstr>CoFund</vt:lpstr>
      <vt:lpstr>Disadvantaged_Community_Points</vt:lpstr>
      <vt:lpstr>Greenhouse_Gas_Points</vt:lpstr>
      <vt:lpstr>Lifetime_CO2_Emissions</vt:lpstr>
      <vt:lpstr>Lifetime_Emission_Reductions_ROG_NOx_PM</vt:lpstr>
      <vt:lpstr>Lifetime_NOx_Emissions</vt:lpstr>
      <vt:lpstr>Lifetime_PM_Emissions</vt:lpstr>
      <vt:lpstr>Lifetime_ROG_Emissions</vt:lpstr>
      <vt:lpstr>Lifetime_Weighted_PM_Emissions</vt:lpstr>
      <vt:lpstr>New_Vehicle_PM_Emission_Factor__gr_mi</vt:lpstr>
      <vt:lpstr>Other_Project_Attributes_Points</vt:lpstr>
      <vt:lpstr>'CE calcs'!Print_Area</vt:lpstr>
      <vt:lpstr>'Emission Factors'!Print_Area</vt:lpstr>
      <vt:lpstr>'Gen''l Info'!Print_Area</vt:lpstr>
      <vt:lpstr>Instructions!Print_Area</vt:lpstr>
      <vt:lpstr>Project_Sponsor_Address</vt:lpstr>
      <vt:lpstr>Project_Sponsor_City</vt:lpstr>
      <vt:lpstr>Project_Sponsor_Contact</vt:lpstr>
      <vt:lpstr>'Gen''l Info'!Project_Sponsor_Email</vt:lpstr>
      <vt:lpstr>Project_Sponsor_Email</vt:lpstr>
      <vt:lpstr>Project_Sponsor_Phone_Number</vt:lpstr>
      <vt:lpstr>'Gen''l Info'!Promote_Alternative_Transportation_Modes</vt:lpstr>
      <vt:lpstr>Promote_Alternative_Transportation_Modes</vt:lpstr>
      <vt:lpstr>'Gen''l Info'!Public_Non_Public_Entity</vt:lpstr>
      <vt:lpstr>Sensitive_Communities_Points</vt:lpstr>
      <vt:lpstr>TFCA_Cost_40_Percent</vt:lpstr>
      <vt:lpstr>'Gen''l Info'!TFCA_Cost_60_Percent</vt:lpstr>
      <vt:lpstr>TFCA_Cost_60_Percent</vt:lpstr>
      <vt:lpstr>TFCA_Cost_Effectiveness</vt:lpstr>
      <vt:lpstr>TFCA_Weighted_Cost_Effectiveness</vt:lpstr>
      <vt:lpstr>Total_New_EVs</vt:lpstr>
      <vt:lpstr>Total_Points</vt:lpstr>
      <vt:lpstr>Total_Project_Cost</vt:lpstr>
      <vt:lpstr>Total_TFCA_Cost</vt:lpstr>
      <vt:lpstr>Yrs_Effectiveness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Hui</dc:creator>
  <cp:lastModifiedBy>Hannah Cha</cp:lastModifiedBy>
  <cp:lastPrinted>2014-12-20T00:25:18Z</cp:lastPrinted>
  <dcterms:created xsi:type="dcterms:W3CDTF">1998-03-03T01:20:13Z</dcterms:created>
  <dcterms:modified xsi:type="dcterms:W3CDTF">2024-01-17T23:45:43Z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4faf8f5a">
    <vt:lpwstr>{"st":1,"snapHeaders":true,"column":1,"row":1,"isHeaderVisible":true}</vt:lpwstr>
  </property>
  <property fmtid="{D5CDD505-2E9C-101B-9397-08002B2CF9AE}" pid="4" name="hc972d263">
    <vt:lpwstr>{"st":2,"snapHeaders":true,"column":1,"row":1,"isHeaderVisible":true}</vt:lpwstr>
  </property>
  <property fmtid="{D5CDD505-2E9C-101B-9397-08002B2CF9AE}" pid="5" name="h9cd7630d">
    <vt:lpwstr>{"st":3,"snapHeaders":true,"column":1,"row":1,"isHeaderVisible":true}</vt:lpwstr>
  </property>
  <property fmtid="{D5CDD505-2E9C-101B-9397-08002B2CF9AE}" pid="6" name="hf49511e8">
    <vt:lpwstr>{"st":4,"snapHeaders":true,"column":1,"row":1,"isHeaderVisible":true}</vt:lpwstr>
  </property>
  <property fmtid="{D5CDD505-2E9C-101B-9397-08002B2CF9AE}" pid="7" name="hd66d2773">
    <vt:lpwstr>{"st":5,"snapHeaders":true,"column":1,"row":1,"isHeaderVisible":true}</vt:lpwstr>
  </property>
  <property fmtid="{D5CDD505-2E9C-101B-9397-08002B2CF9AE}" pid="8" name="version">
    <vt:lpwstr>33.1.0</vt:lpwstr>
  </property>
</Properties>
</file>